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оя флэшка\НАБЛЮДАТЕЛЬНЫЙ И СОБРАНИЯ\по акционированию\отчеты\2022\4 квартал\ОАО АП Барановичи\"/>
    </mc:Choice>
  </mc:AlternateContent>
  <bookViews>
    <workbookView xWindow="0" yWindow="0" windowWidth="23040" windowHeight="9408"/>
  </bookViews>
  <sheets>
    <sheet name="прил 3" sheetId="1" r:id="rId1"/>
  </sheets>
  <externalReferences>
    <externalReference r:id="rId2"/>
  </externalReferences>
  <definedNames>
    <definedName name="_xlnm.Print_Area" localSheetId="0">'прил 3'!$C$3:$T$85</definedName>
    <definedName name="п1чистВсеДанные">'[1]прил 1'!$I$24:$R$25,'[1]прил 1'!$I$28:$R$35,'[1]прил 1'!$I$40:$R$52,'[1]прил 1'!$I$61:$R$68,'[1]прил 1'!$I$71:$R$76,'[1]прил 1'!$I$79:$R$80,'[1]прил 1'!$I$83:$R$94</definedName>
    <definedName name="п1чистВсеТекст">'[1]прил 1'!$F$8:$R$14,'[1]прил 1'!$N$16:$R$18</definedName>
    <definedName name="п1чистТек">'[1]прил 1'!$I$24,'[1]прил 1'!$I$24:$M$25,'[1]прил 1'!$I$28:$M$35,'[1]прил 1'!$I$40:$M$52,'[1]прил 1'!$I$61:$M$68,'[1]прил 1'!$I$71:$M$76,'[1]прил 1'!$I$79:$M$80,'[1]прил 1'!$I$83:$M$94</definedName>
    <definedName name="п2чистВсеДанные">'[1]прил 2'!$J$19:$S$20,'[1]прил 2'!$J$22:$S$23,'[1]прил 2'!$J$25:$S$26,'[1]прил 2'!$J$30:$S$33,'[1]прил 2'!$J$36:$S$37,'[1]прил 2'!$J$40:$S$41,'[1]прил 2'!$J$44:$S$46,'[1]прил 2'!$J$49:$S$53,'[1]прил 2'!$J$55:$S$56,'[1]прил 2'!$J$58:$S$59</definedName>
    <definedName name="п2чистТек">'[1]прил 2'!$J$19:$N$20,'[1]прил 2'!$J$22:$N$23,'[1]прил 2'!$J$25:$N$26,'[1]прил 2'!$J$30:$N$33,'[1]прил 2'!$J$36:$N$37,'[1]прил 2'!$J$40:$N$41,'[1]прил 2'!$J$44:$N$46,'[1]прил 2'!$J$49:$N$53,'[1]прил 2'!$J$55:$N$56,'[1]прил 2'!$J$58:$N$59</definedName>
    <definedName name="п3чистВсеДанные">'прил 3'!$E$17:$R$19,'прил 3'!$E$24:$R$32,'прил 3'!$E$35:$R$46,'прил 3'!$E$48:$R$50,'прил 3'!$E$55:$R$63,'прил 3'!$E$66:$R$77</definedName>
    <definedName name="п3чистТек">'прил 3'!$E$55:$R$63,'прил 3'!$E$66:$R$77</definedName>
    <definedName name="п4чистВсеДанные">'[1]прил 4'!$J$23:$S$26,'[1]прил 4'!$J$29:$S$32,'[1]прил 4'!$J$37:$S$41,'[1]прил 4'!$J$44:$S$47,'[1]прил 4'!$J$52:$S$55,'[1]прил 4'!$J$58:$S$62,'[1]прил 4'!$O$65:$S$65,'[1]прил 4'!$J$67:$S$67</definedName>
    <definedName name="п4чистТек">'[1]прил 4'!$J$23:$N$26,'[1]прил 4'!$J$29:$N$32,'[1]прил 4'!$J$37:$N$41,'[1]прил 4'!$J$44:$N$47,'[1]прил 4'!$J$52:$N$55,'[1]прил 4'!$J$58:$N$62,'[1]прил 4'!$J$67</definedName>
    <definedName name="п5чистВсеДанные">'[1]прил 5'!$J$20:$S$20,'[1]прил 5'!$J$23:$S$27,'[1]прил 5'!$J$32:$S$34,'[1]прил 5'!$J$37:$S$43</definedName>
    <definedName name="п5чистТек">'[1]прил 5'!$J$20,'[1]прил 5'!$J$23:$N$27,'[1]прил 5'!$J$32:$N$34,'[1]прил 5'!$J$37:$N$43</definedName>
    <definedName name="Приложение">[1]Приложение!$A$1:$D$77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8" i="1" l="1"/>
  <c r="O78" i="1"/>
  <c r="AC82" i="1" s="1"/>
  <c r="M78" i="1"/>
  <c r="K78" i="1"/>
  <c r="I78" i="1"/>
  <c r="G78" i="1"/>
  <c r="E78" i="1"/>
  <c r="C78" i="1"/>
  <c r="S77" i="1"/>
  <c r="S76" i="1"/>
  <c r="S75" i="1"/>
  <c r="S74" i="1"/>
  <c r="S73" i="1"/>
  <c r="S72" i="1"/>
  <c r="S71" i="1"/>
  <c r="S70" i="1"/>
  <c r="S69" i="1"/>
  <c r="X68" i="1"/>
  <c r="S68" i="1"/>
  <c r="Z67" i="1"/>
  <c r="X67" i="1"/>
  <c r="S67" i="1"/>
  <c r="S66" i="1"/>
  <c r="Q64" i="1"/>
  <c r="O64" i="1"/>
  <c r="M64" i="1"/>
  <c r="K64" i="1"/>
  <c r="I64" i="1"/>
  <c r="G64" i="1"/>
  <c r="E64" i="1"/>
  <c r="S64" i="1" s="1"/>
  <c r="S63" i="1"/>
  <c r="S62" i="1"/>
  <c r="S61" i="1"/>
  <c r="S60" i="1"/>
  <c r="S59" i="1"/>
  <c r="S58" i="1"/>
  <c r="S57" i="1"/>
  <c r="Z68" i="1" s="1"/>
  <c r="W64" i="1" s="1"/>
  <c r="S56" i="1"/>
  <c r="S55" i="1"/>
  <c r="AD54" i="1"/>
  <c r="AC54" i="1"/>
  <c r="W54" i="1"/>
  <c r="AD53" i="1"/>
  <c r="Q53" i="1"/>
  <c r="O53" i="1"/>
  <c r="AD82" i="1" s="1"/>
  <c r="M53" i="1"/>
  <c r="K53" i="1"/>
  <c r="S53" i="1" s="1"/>
  <c r="I53" i="1"/>
  <c r="G53" i="1"/>
  <c r="E53" i="1"/>
  <c r="AD51" i="1"/>
  <c r="W51" i="1"/>
  <c r="Q51" i="1"/>
  <c r="AD84" i="1" s="1"/>
  <c r="W84" i="1" s="1"/>
  <c r="O51" i="1"/>
  <c r="M51" i="1"/>
  <c r="AC53" i="1" s="1"/>
  <c r="K51" i="1"/>
  <c r="AC51" i="1" s="1"/>
  <c r="I51" i="1"/>
  <c r="S51" i="1" s="1"/>
  <c r="G51" i="1"/>
  <c r="AD74" i="1" s="1"/>
  <c r="AC74" i="1" s="1"/>
  <c r="E51" i="1"/>
  <c r="W47" i="1" s="1"/>
  <c r="C51" i="1"/>
  <c r="S50" i="1"/>
  <c r="AD49" i="1"/>
  <c r="AC49" i="1"/>
  <c r="W49" i="1"/>
  <c r="S49" i="1"/>
  <c r="S48" i="1"/>
  <c r="C48" i="1"/>
  <c r="AD47" i="1"/>
  <c r="C47" i="1"/>
  <c r="S46" i="1"/>
  <c r="S45" i="1"/>
  <c r="S44" i="1"/>
  <c r="S43" i="1"/>
  <c r="S42" i="1"/>
  <c r="S41" i="1"/>
  <c r="S40" i="1"/>
  <c r="S39" i="1"/>
  <c r="S38" i="1"/>
  <c r="Z37" i="1"/>
  <c r="X37" i="1"/>
  <c r="S37" i="1"/>
  <c r="Z36" i="1"/>
  <c r="X36" i="1"/>
  <c r="W33" i="1" s="1"/>
  <c r="S36" i="1"/>
  <c r="S35" i="1"/>
  <c r="S33" i="1"/>
  <c r="Q33" i="1"/>
  <c r="O33" i="1"/>
  <c r="M33" i="1"/>
  <c r="K33" i="1"/>
  <c r="K47" i="1" s="1"/>
  <c r="I33" i="1"/>
  <c r="G33" i="1"/>
  <c r="E33" i="1"/>
  <c r="S32" i="1"/>
  <c r="S31" i="1"/>
  <c r="S30" i="1"/>
  <c r="S29" i="1"/>
  <c r="S28" i="1"/>
  <c r="S27" i="1"/>
  <c r="S26" i="1"/>
  <c r="S25" i="1"/>
  <c r="S24" i="1"/>
  <c r="Q22" i="1"/>
  <c r="O22" i="1"/>
  <c r="O47" i="1" s="1"/>
  <c r="M22" i="1"/>
  <c r="K22" i="1"/>
  <c r="I22" i="1"/>
  <c r="G22" i="1"/>
  <c r="G47" i="1" s="1"/>
  <c r="E22" i="1"/>
  <c r="Q20" i="1"/>
  <c r="Q47" i="1" s="1"/>
  <c r="O20" i="1"/>
  <c r="M20" i="1"/>
  <c r="M47" i="1" s="1"/>
  <c r="K20" i="1"/>
  <c r="I20" i="1"/>
  <c r="I47" i="1" s="1"/>
  <c r="G20" i="1"/>
  <c r="S20" i="1" s="1"/>
  <c r="E20" i="1"/>
  <c r="E47" i="1" s="1"/>
  <c r="C20" i="1"/>
  <c r="S19" i="1"/>
  <c r="S18" i="1"/>
  <c r="S17" i="1"/>
  <c r="C17" i="1"/>
  <c r="C21" i="1"/>
  <c r="C52" i="1"/>
  <c r="W74" i="1" l="1"/>
  <c r="AC84" i="1"/>
  <c r="S47" i="1"/>
  <c r="W62" i="1"/>
  <c r="S22" i="1"/>
  <c r="AC47" i="1"/>
  <c r="AD76" i="1"/>
  <c r="W76" i="1" s="1"/>
  <c r="AC78" i="1"/>
  <c r="AD80" i="1"/>
  <c r="W80" i="1" s="1"/>
  <c r="W31" i="1"/>
  <c r="AD78" i="1"/>
  <c r="W78" i="1" s="1"/>
  <c r="W52" i="1"/>
  <c r="AD72" i="1"/>
  <c r="S78" i="1"/>
  <c r="W82" i="1"/>
  <c r="W44" i="1" l="1"/>
  <c r="W42" i="1"/>
  <c r="AC72" i="1"/>
  <c r="W72" i="1"/>
  <c r="AC80" i="1"/>
  <c r="AC76" i="1"/>
  <c r="W71" i="1" l="1"/>
  <c r="W70" i="1"/>
</calcChain>
</file>

<file path=xl/comments1.xml><?xml version="1.0" encoding="utf-8"?>
<comments xmlns="http://schemas.openxmlformats.org/spreadsheetml/2006/main">
  <authors>
    <author xml:space="preserve">bondar </author>
  </authors>
  <commentList>
    <comment ref="C17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010 «Остаток на 31.12.20__»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 на конец года, предшествующего предыдущему году.</t>
        </r>
      </text>
    </comment>
    <comment ref="C18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020 «Корректировки в связи с изменением учетной политики» показываются изменения величины собственного капитала в целом и по каждой статье в отдельности в связи с изменением учетной политики.</t>
        </r>
      </text>
    </comment>
    <comment ref="C19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030 «Корректировки в связи с исправлением ошибок» показываются изменения величины собственного капитала в целом и по каждой статье в отдельности в связи с исправлением ошибок.</t>
        </r>
      </text>
    </comment>
    <comment ref="C20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040 «Скорректированный остаток на 31.12.20__»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 на конец года, предшествующего предыдущему году, скорректированное в связи с изменением учетной политики и исправлением ошибок.</t>
        </r>
      </text>
    </comment>
    <comment ref="C21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050 «Увеличение собственного капитала - всего» показываются суммы увеличения собственного капитала в целом и по каждой статье в отдельности за период предыдущего года, аналогичный отчетному периоду.</t>
        </r>
      </text>
    </comment>
    <comment ref="C33" authorId="0" shapeId="0">
      <text>
        <r>
          <rPr>
            <sz val="10.5"/>
            <color indexed="81"/>
            <rFont val="Times New Roman"/>
            <family val="1"/>
            <charset val="204"/>
          </rPr>
          <t>По строке 060 «Уменьшение собственного капитала - всего» показываются суммы уменьшения собственного капитала в целом и по каждой статье в отдельности за период предыдущего года, аналогичный отчетному периоду.</t>
        </r>
      </text>
    </comment>
    <comment ref="C44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070 «Изменение уставного капитала» показываются суммы изменения уставного капитала, не приводящего к изменению величины собственного капитала в целом, за период предыдущего года, аналогичный отчетному периоду.</t>
        </r>
      </text>
    </comment>
    <comment ref="C45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080 «Изменение резервного капитала» показываются суммы изменения резервного капитала, не приводящего к изменению величины собственного капитала в целом, за период предыдущего года, аналогичный отчетному периоду.</t>
        </r>
      </text>
    </comment>
    <comment ref="C46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090 «Изменение добавочного капитала» показываются суммы изменения добавочного капитала, не приводящего к изменению величины собственного капитала в целом, за период предыдущего года, аналогичный отчетному периоду.</t>
        </r>
      </text>
    </comment>
    <comment ref="C47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100 «Остаток на _______20__»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убыток)», 99 «Прибыли и убытки» на конец периода предыдущего года, аналогичного отчетному периоду.</t>
        </r>
      </text>
    </comment>
    <comment ref="C48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110 «Остаток на 31.12.20__»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 на конец предыдущего года.</t>
        </r>
      </text>
    </comment>
    <comment ref="C49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строкам 120-190 показываются данные за отчетный период, аналогичные данным, показанным по строкам 020-090 отчета об изменении собственного капитала за период предыдущего года, аналогичный отчетному периоду.</t>
        </r>
      </text>
    </comment>
    <comment ref="E51" authorId="0" shapeId="0">
      <text>
        <r>
          <rPr>
            <sz val="12"/>
            <color indexed="81"/>
            <rFont val="Times New Roman"/>
            <family val="1"/>
            <charset val="204"/>
          </rPr>
          <t>стр.410 гр.4 ББ</t>
        </r>
      </text>
    </comment>
    <comment ref="G51" authorId="0" shapeId="0">
      <text>
        <r>
          <rPr>
            <sz val="12"/>
            <color indexed="81"/>
            <rFont val="Times New Roman"/>
            <family val="1"/>
            <charset val="204"/>
          </rPr>
          <t>стр.420 гр.4 ББ</t>
        </r>
      </text>
    </comment>
    <comment ref="I51" authorId="0" shapeId="0">
      <text>
        <r>
          <rPr>
            <sz val="12"/>
            <color indexed="81"/>
            <rFont val="Times New Roman"/>
            <family val="1"/>
            <charset val="204"/>
          </rPr>
          <t>стр.430 гр.4 ББ</t>
        </r>
      </text>
    </comment>
    <comment ref="K51" authorId="0" shapeId="0">
      <text>
        <r>
          <rPr>
            <sz val="12"/>
            <color indexed="81"/>
            <rFont val="Times New Roman"/>
            <family val="1"/>
            <charset val="204"/>
          </rPr>
          <t>стр.440 гр.4 ББ</t>
        </r>
      </text>
    </comment>
    <comment ref="M51" authorId="0" shapeId="0">
      <text>
        <r>
          <rPr>
            <sz val="12"/>
            <color indexed="81"/>
            <rFont val="Times New Roman"/>
            <family val="1"/>
            <charset val="204"/>
          </rPr>
          <t>стр.450 гр.4 ББ</t>
        </r>
      </text>
    </comment>
    <comment ref="O51" authorId="0" shapeId="0">
      <text>
        <r>
          <rPr>
            <sz val="12"/>
            <color indexed="81"/>
            <rFont val="Times New Roman"/>
            <family val="1"/>
            <charset val="204"/>
          </rPr>
          <t>стр.460 гр.4 ББ</t>
        </r>
      </text>
    </comment>
    <comment ref="C78" authorId="0" shapeId="0">
      <text>
        <r>
          <rPr>
            <sz val="11"/>
            <color indexed="81"/>
            <rFont val="Times New Roman"/>
            <family val="1"/>
            <charset val="204"/>
          </rPr>
          <t>По строке 200 «Остаток на ________ 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убыток)», 99 «Прибыли и убытки» на конец отчетного периода.</t>
        </r>
      </text>
    </comment>
    <comment ref="E78" authorId="0" shapeId="0">
      <text>
        <r>
          <rPr>
            <sz val="12"/>
            <color indexed="81"/>
            <rFont val="Times New Roman"/>
            <family val="1"/>
            <charset val="204"/>
          </rPr>
          <t>стр.410 гр.3 ББ</t>
        </r>
      </text>
    </comment>
    <comment ref="G78" authorId="0" shapeId="0">
      <text>
        <r>
          <rPr>
            <sz val="12"/>
            <color indexed="81"/>
            <rFont val="Times New Roman"/>
            <family val="1"/>
            <charset val="204"/>
          </rPr>
          <t>стр.420 гр.3 ББ</t>
        </r>
      </text>
    </comment>
    <comment ref="I78" authorId="0" shapeId="0">
      <text>
        <r>
          <rPr>
            <sz val="12"/>
            <color indexed="81"/>
            <rFont val="Times New Roman"/>
            <family val="1"/>
            <charset val="204"/>
          </rPr>
          <t>стр.430 гр.3 ББ</t>
        </r>
      </text>
    </comment>
    <comment ref="K78" authorId="0" shapeId="0">
      <text>
        <r>
          <rPr>
            <sz val="12"/>
            <color indexed="81"/>
            <rFont val="Times New Roman"/>
            <family val="1"/>
            <charset val="204"/>
          </rPr>
          <t>стр.440 гр.3 ББ</t>
        </r>
      </text>
    </comment>
    <comment ref="M78" authorId="0" shapeId="0">
      <text>
        <r>
          <rPr>
            <sz val="12"/>
            <color indexed="81"/>
            <rFont val="Times New Roman"/>
            <family val="1"/>
            <charset val="204"/>
          </rPr>
          <t>стр.450 гр.3 ББ</t>
        </r>
      </text>
    </comment>
    <comment ref="O78" authorId="0" shapeId="0">
      <text>
        <r>
          <rPr>
            <sz val="12"/>
            <color indexed="81"/>
            <rFont val="Times New Roman"/>
            <family val="1"/>
            <charset val="204"/>
          </rPr>
          <t>стр.460 гр.3 ББ</t>
        </r>
      </text>
    </comment>
    <comment ref="Q78" authorId="0" shapeId="0">
      <text>
        <r>
          <rPr>
            <sz val="12"/>
            <color indexed="81"/>
            <rFont val="Times New Roman"/>
            <family val="1"/>
            <charset val="204"/>
          </rPr>
          <t>стр.470 гр.3 ББ</t>
        </r>
      </text>
    </comment>
  </commentList>
</comments>
</file>

<file path=xl/sharedStrings.xml><?xml version="1.0" encoding="utf-8"?>
<sst xmlns="http://schemas.openxmlformats.org/spreadsheetml/2006/main" count="134" uniqueCount="101">
  <si>
    <t>Приложение 3
к Национальному стандарту бухгалтерского учета и отчетности «Индивидуальная бухгалтерская отчетность» 
12.12.2016 № 104
                                                            Форма</t>
  </si>
  <si>
    <t>ОТЧЕТ
об изменении собственного капитала</t>
  </si>
  <si>
    <t>за</t>
  </si>
  <si>
    <t>-</t>
  </si>
  <si>
    <t>Организация</t>
  </si>
  <si>
    <t>Учетный номер плательщика</t>
  </si>
  <si>
    <t>Вид экономической деятельности</t>
  </si>
  <si>
    <t>Организационно-правовая форма</t>
  </si>
  <si>
    <t>Орган управления</t>
  </si>
  <si>
    <t>Единица измерения</t>
  </si>
  <si>
    <t>Адрес</t>
  </si>
  <si>
    <t>Наименование показателей</t>
  </si>
  <si>
    <t>Код стро-ки</t>
  </si>
  <si>
    <t>Устав-ный капитал</t>
  </si>
  <si>
    <t>Неопла- ченная часть устав-ного капитала</t>
  </si>
  <si>
    <t>Собст-венные акции (доли в уставном капитале)</t>
  </si>
  <si>
    <t>Резерв- ный капитал</t>
  </si>
  <si>
    <t>Доба-вочный капитал</t>
  </si>
  <si>
    <t>Нераспре- деленная прибыль (непок-рытый убыток)</t>
  </si>
  <si>
    <t>Чистая прибыль (убыток)</t>
  </si>
  <si>
    <t>Итого</t>
  </si>
  <si>
    <t>010</t>
  </si>
  <si>
    <t xml:space="preserve"> 80, 75 (75-1), 81, 82, 83, 84</t>
  </si>
  <si>
    <t>Корректировки в связи 
с изменением учетной политики</t>
  </si>
  <si>
    <t>020</t>
  </si>
  <si>
    <t>Корректировки в связи 
с исправлением ошибок</t>
  </si>
  <si>
    <t>030</t>
  </si>
  <si>
    <t>040</t>
  </si>
  <si>
    <t>Увеличение собственного 
капитала - всего</t>
  </si>
  <si>
    <t>050</t>
  </si>
  <si>
    <t xml:space="preserve">      в том числе:</t>
  </si>
  <si>
    <t xml:space="preserve">  чистая прибыль</t>
  </si>
  <si>
    <t>051</t>
  </si>
  <si>
    <t xml:space="preserve">  переоценка долгосрочных активов</t>
  </si>
  <si>
    <t>052</t>
  </si>
  <si>
    <t xml:space="preserve">  доходы от прочих операций, 
  не включаемые в чистую 
  прибыль (убыток)</t>
  </si>
  <si>
    <t>053</t>
  </si>
  <si>
    <t xml:space="preserve">  выпуск дополнительных акций</t>
  </si>
  <si>
    <t>054</t>
  </si>
  <si>
    <t xml:space="preserve">  увеличение номинальной 
  стоимости акций</t>
  </si>
  <si>
    <t>055</t>
  </si>
  <si>
    <t xml:space="preserve">  вклады собственника имущества
  (учредителей, участников)</t>
  </si>
  <si>
    <t>056</t>
  </si>
  <si>
    <t xml:space="preserve">  реорганизация</t>
  </si>
  <si>
    <t>057</t>
  </si>
  <si>
    <t xml:space="preserve">  </t>
  </si>
  <si>
    <t>058</t>
  </si>
  <si>
    <t>059</t>
  </si>
  <si>
    <t>Уменьшение собственного 
капитала - всего</t>
  </si>
  <si>
    <t>060</t>
  </si>
  <si>
    <t xml:space="preserve">  убыток</t>
  </si>
  <si>
    <t>061</t>
  </si>
  <si>
    <t>062</t>
  </si>
  <si>
    <t>стр.220 гр.4</t>
  </si>
  <si>
    <t>≠</t>
  </si>
  <si>
    <t>(стр.052 гр.7 - стр.062 гр.7)</t>
  </si>
  <si>
    <t xml:space="preserve">  расходы от прочих операций, 
  не включаемые в чистую 
  прибыль (убыток)</t>
  </si>
  <si>
    <t>063</t>
  </si>
  <si>
    <t>стр.230 гр.4</t>
  </si>
  <si>
    <t>(стр.053 гр.10 - стр.063 гр.10)</t>
  </si>
  <si>
    <t xml:space="preserve">  уменьшение номинальной 
  стоимости акций</t>
  </si>
  <si>
    <t>064</t>
  </si>
  <si>
    <t xml:space="preserve">  выкуп акций (долей 
  в уставном капитале)</t>
  </si>
  <si>
    <t>065</t>
  </si>
  <si>
    <t xml:space="preserve">  дивиденды и другие доходы 
  от участия в уставном 
  капитале организации</t>
  </si>
  <si>
    <t>066</t>
  </si>
  <si>
    <t>067</t>
  </si>
  <si>
    <t>возврат неиспользованной субсидии</t>
  </si>
  <si>
    <t>068</t>
  </si>
  <si>
    <t>069</t>
  </si>
  <si>
    <t>Изменение уставного капитала</t>
  </si>
  <si>
    <t>070</t>
  </si>
  <si>
    <t>Изменение резервного капитала</t>
  </si>
  <si>
    <t>080</t>
  </si>
  <si>
    <t>Изменение добавочного капитала</t>
  </si>
  <si>
    <t>090</t>
  </si>
  <si>
    <t>130</t>
  </si>
  <si>
    <t xml:space="preserve">  вклады собственника имущества 
  (учредителей, участников)</t>
  </si>
  <si>
    <t>изменение в учетных оценках</t>
  </si>
  <si>
    <t xml:space="preserve"> </t>
  </si>
  <si>
    <t>стр.220 гр.3</t>
  </si>
  <si>
    <t>(стр.152 гр.7 - стр.162 гр.7)</t>
  </si>
  <si>
    <t>стр.230 гр.3</t>
  </si>
  <si>
    <t>(стр.153 гр.10 - стр.163 гр.10)</t>
  </si>
  <si>
    <t>Руководитель</t>
  </si>
  <si>
    <t>Шестак И.М.</t>
  </si>
  <si>
    <t>           </t>
  </si>
  <si>
    <t>(подпись)</t>
  </si>
  <si>
    <t>(инициалы, фамилия)</t>
  </si>
  <si>
    <t>Главный бухгалтер</t>
  </si>
  <si>
    <t>январь</t>
  </si>
  <si>
    <t>декабрь</t>
  </si>
  <si>
    <t>2022 г.</t>
  </si>
  <si>
    <t>Открытое акционерное общество "Автобусный парк г.Барановичи"</t>
  </si>
  <si>
    <t>Пассажирские перевозки</t>
  </si>
  <si>
    <t>Открытое акционерное общество</t>
  </si>
  <si>
    <t>Брестский обласной исполнительный комитет</t>
  </si>
  <si>
    <t>тыс.рублей</t>
  </si>
  <si>
    <t>225417 Брестская обл., г.Барановичи, ул.Тельмана, 102-2</t>
  </si>
  <si>
    <t>Осовец С.И.</t>
  </si>
  <si>
    <t>10 февраля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</si>
</sst>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m"/>
    <numFmt numFmtId="165" formatCode="[$-F800]dddd\,\ mmmm\ dd\,\ yyyy"/>
    <numFmt numFmtId="166" formatCode="[$-FC19]\ yyyy\ &quot;г.&quot;"/>
    <numFmt numFmtId="167" formatCode="_(#,##0_);\(#,##0\);_(* &quot;-&quot;??_);_(@_)"/>
    <numFmt numFmtId="168" formatCode="\(#,##0\);\(#,##0\);_(* &quot;-&quot;??_);_(@_)"/>
    <numFmt numFmtId="169" formatCode="00"/>
  </numFmts>
  <fonts count="16" x14ac:knownFonts="1">
    <font>
      <sz val="11"/>
      <name val="Times New Roman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color indexed="10"/>
      <name val="Times New Roman"/>
      <family val="1"/>
      <charset val="204"/>
    </font>
    <font>
      <sz val="10.5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.5"/>
      <color indexed="12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1"/>
      <name val="Times New Roman"/>
      <family val="1"/>
      <charset val="204"/>
    </font>
    <font>
      <sz val="10.5"/>
      <color indexed="81"/>
      <name val="Times New Roman"/>
      <family val="1"/>
      <charset val="204"/>
    </font>
    <font>
      <sz val="12"/>
      <color indexed="8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2" fillId="3" borderId="0" xfId="0" applyFont="1" applyFill="1"/>
    <xf numFmtId="0" fontId="2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 wrapText="1"/>
    </xf>
    <xf numFmtId="164" fontId="2" fillId="3" borderId="1" xfId="0" applyNumberFormat="1" applyFont="1" applyFill="1" applyBorder="1" applyAlignment="1">
      <alignment horizontal="right" wrapText="1"/>
    </xf>
    <xf numFmtId="165" fontId="2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left" wrapText="1"/>
    </xf>
    <xf numFmtId="166" fontId="2" fillId="3" borderId="0" xfId="0" applyNumberFormat="1" applyFont="1" applyFill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left" wrapText="1"/>
    </xf>
    <xf numFmtId="49" fontId="2" fillId="3" borderId="6" xfId="0" applyNumberFormat="1" applyFont="1" applyFill="1" applyBorder="1" applyAlignment="1">
      <alignment horizontal="center" wrapText="1"/>
    </xf>
    <xf numFmtId="167" fontId="2" fillId="5" borderId="7" xfId="0" applyNumberFormat="1" applyFont="1" applyFill="1" applyBorder="1" applyAlignment="1">
      <alignment horizontal="center" wrapText="1"/>
    </xf>
    <xf numFmtId="167" fontId="2" fillId="5" borderId="8" xfId="0" applyNumberFormat="1" applyFont="1" applyFill="1" applyBorder="1" applyAlignment="1">
      <alignment horizontal="center" wrapText="1"/>
    </xf>
    <xf numFmtId="168" fontId="2" fillId="5" borderId="7" xfId="0" applyNumberFormat="1" applyFont="1" applyFill="1" applyBorder="1" applyAlignment="1">
      <alignment horizontal="center" wrapText="1"/>
    </xf>
    <xf numFmtId="168" fontId="2" fillId="5" borderId="8" xfId="0" applyNumberFormat="1" applyFont="1" applyFill="1" applyBorder="1" applyAlignment="1">
      <alignment horizontal="center" wrapText="1"/>
    </xf>
    <xf numFmtId="167" fontId="2" fillId="3" borderId="7" xfId="0" applyNumberFormat="1" applyFont="1" applyFill="1" applyBorder="1" applyAlignment="1">
      <alignment horizontal="center" wrapText="1"/>
    </xf>
    <xf numFmtId="167" fontId="2" fillId="3" borderId="8" xfId="0" applyNumberFormat="1" applyFont="1" applyFill="1" applyBorder="1" applyAlignment="1">
      <alignment horizontal="center" wrapText="1"/>
    </xf>
    <xf numFmtId="49" fontId="7" fillId="2" borderId="9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horizontal="center" wrapText="1"/>
    </xf>
    <xf numFmtId="167" fontId="2" fillId="5" borderId="2" xfId="0" applyNumberFormat="1" applyFont="1" applyFill="1" applyBorder="1" applyAlignment="1">
      <alignment horizontal="center" wrapText="1"/>
    </xf>
    <xf numFmtId="167" fontId="2" fillId="5" borderId="4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vertical="top"/>
    </xf>
    <xf numFmtId="167" fontId="2" fillId="6" borderId="2" xfId="0" applyNumberFormat="1" applyFont="1" applyFill="1" applyBorder="1" applyAlignment="1">
      <alignment horizontal="center" wrapText="1"/>
    </xf>
    <xf numFmtId="167" fontId="2" fillId="6" borderId="4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wrapText="1"/>
    </xf>
    <xf numFmtId="167" fontId="2" fillId="3" borderId="2" xfId="0" applyNumberFormat="1" applyFont="1" applyFill="1" applyBorder="1" applyAlignment="1">
      <alignment horizontal="center" wrapText="1"/>
    </xf>
    <xf numFmtId="167" fontId="2" fillId="3" borderId="4" xfId="0" applyNumberFormat="1" applyFont="1" applyFill="1" applyBorder="1" applyAlignment="1">
      <alignment horizontal="center" wrapText="1"/>
    </xf>
    <xf numFmtId="168" fontId="2" fillId="3" borderId="2" xfId="0" applyNumberFormat="1" applyFont="1" applyFill="1" applyBorder="1" applyAlignment="1">
      <alignment horizontal="center" wrapText="1"/>
    </xf>
    <xf numFmtId="168" fontId="2" fillId="3" borderId="4" xfId="0" applyNumberFormat="1" applyFont="1" applyFill="1" applyBorder="1" applyAlignment="1">
      <alignment horizontal="center" wrapText="1"/>
    </xf>
    <xf numFmtId="167" fontId="2" fillId="7" borderId="2" xfId="0" applyNumberFormat="1" applyFont="1" applyFill="1" applyBorder="1" applyAlignment="1">
      <alignment horizontal="center" wrapText="1"/>
    </xf>
    <xf numFmtId="167" fontId="2" fillId="7" borderId="4" xfId="0" applyNumberFormat="1" applyFont="1" applyFill="1" applyBorder="1" applyAlignment="1">
      <alignment horizont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wrapText="1"/>
    </xf>
    <xf numFmtId="49" fontId="2" fillId="3" borderId="7" xfId="0" applyNumberFormat="1" applyFont="1" applyFill="1" applyBorder="1" applyAlignment="1">
      <alignment horizontal="center" wrapText="1"/>
    </xf>
    <xf numFmtId="167" fontId="2" fillId="3" borderId="12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left" wrapText="1"/>
    </xf>
    <xf numFmtId="49" fontId="2" fillId="3" borderId="14" xfId="0" applyNumberFormat="1" applyFont="1" applyFill="1" applyBorder="1" applyAlignment="1">
      <alignment horizontal="center" wrapText="1"/>
    </xf>
    <xf numFmtId="167" fontId="2" fillId="3" borderId="14" xfId="0" applyNumberFormat="1" applyFont="1" applyFill="1" applyBorder="1" applyAlignment="1">
      <alignment horizontal="center" wrapText="1"/>
    </xf>
    <xf numFmtId="167" fontId="2" fillId="3" borderId="15" xfId="0" applyNumberFormat="1" applyFont="1" applyFill="1" applyBorder="1" applyAlignment="1">
      <alignment horizontal="center" wrapText="1"/>
    </xf>
    <xf numFmtId="167" fontId="2" fillId="3" borderId="16" xfId="0" applyNumberFormat="1" applyFont="1" applyFill="1" applyBorder="1" applyAlignment="1">
      <alignment horizontal="center" wrapText="1"/>
    </xf>
    <xf numFmtId="167" fontId="2" fillId="3" borderId="17" xfId="0" applyNumberFormat="1" applyFont="1" applyFill="1" applyBorder="1" applyAlignment="1">
      <alignment horizontal="center" wrapText="1"/>
    </xf>
    <xf numFmtId="167" fontId="2" fillId="5" borderId="14" xfId="0" applyNumberFormat="1" applyFont="1" applyFill="1" applyBorder="1" applyAlignment="1">
      <alignment horizontal="center" wrapText="1"/>
    </xf>
    <xf numFmtId="167" fontId="2" fillId="5" borderId="1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left" wrapText="1"/>
    </xf>
    <xf numFmtId="0" fontId="8" fillId="2" borderId="0" xfId="0" applyFont="1" applyFill="1" applyAlignment="1">
      <alignment horizontal="right"/>
    </xf>
    <xf numFmtId="167" fontId="9" fillId="2" borderId="0" xfId="0" applyNumberFormat="1" applyFont="1" applyFill="1" applyBorder="1" applyAlignment="1">
      <alignment horizontal="left" wrapText="1"/>
    </xf>
    <xf numFmtId="0" fontId="1" fillId="2" borderId="0" xfId="0" applyFont="1" applyFill="1" applyBorder="1"/>
    <xf numFmtId="0" fontId="10" fillId="2" borderId="0" xfId="0" applyFont="1" applyFill="1" applyBorder="1" applyAlignment="1">
      <alignment horizontal="left" wrapText="1"/>
    </xf>
    <xf numFmtId="168" fontId="2" fillId="3" borderId="7" xfId="0" applyNumberFormat="1" applyFont="1" applyFill="1" applyBorder="1" applyAlignment="1">
      <alignment horizontal="center" wrapText="1"/>
    </xf>
    <xf numFmtId="168" fontId="2" fillId="3" borderId="8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49" fontId="2" fillId="3" borderId="13" xfId="0" applyNumberFormat="1" applyFont="1" applyFill="1" applyBorder="1" applyAlignment="1">
      <alignment horizontal="center" wrapText="1"/>
    </xf>
    <xf numFmtId="168" fontId="2" fillId="5" borderId="14" xfId="0" applyNumberFormat="1" applyFont="1" applyFill="1" applyBorder="1" applyAlignment="1">
      <alignment horizontal="center" wrapText="1"/>
    </xf>
    <xf numFmtId="168" fontId="2" fillId="5" borderId="15" xfId="0" applyNumberFormat="1" applyFont="1" applyFill="1" applyBorder="1" applyAlignment="1">
      <alignment horizontal="center" wrapText="1"/>
    </xf>
    <xf numFmtId="168" fontId="2" fillId="3" borderId="14" xfId="0" applyNumberFormat="1" applyFont="1" applyFill="1" applyBorder="1" applyAlignment="1">
      <alignment horizontal="center" wrapText="1"/>
    </xf>
    <xf numFmtId="168" fontId="2" fillId="3" borderId="15" xfId="0" applyNumberFormat="1" applyFont="1" applyFill="1" applyBorder="1" applyAlignment="1">
      <alignment horizontal="center" wrapText="1"/>
    </xf>
    <xf numFmtId="168" fontId="2" fillId="5" borderId="2" xfId="0" applyNumberFormat="1" applyFont="1" applyFill="1" applyBorder="1" applyAlignment="1">
      <alignment horizontal="center" wrapText="1"/>
    </xf>
    <xf numFmtId="168" fontId="2" fillId="5" borderId="4" xfId="0" applyNumberFormat="1" applyFont="1" applyFill="1" applyBorder="1" applyAlignment="1">
      <alignment horizontal="center" wrapText="1"/>
    </xf>
    <xf numFmtId="167" fontId="1" fillId="2" borderId="0" xfId="0" applyNumberFormat="1" applyFont="1" applyFill="1" applyBorder="1"/>
    <xf numFmtId="167" fontId="1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top" wrapText="1"/>
    </xf>
    <xf numFmtId="169" fontId="6" fillId="3" borderId="6" xfId="0" applyNumberFormat="1" applyFont="1" applyFill="1" applyBorder="1" applyAlignment="1">
      <alignment wrapText="1"/>
    </xf>
    <xf numFmtId="167" fontId="2" fillId="7" borderId="7" xfId="0" applyNumberFormat="1" applyFont="1" applyFill="1" applyBorder="1" applyAlignment="1">
      <alignment horizontal="center" wrapText="1"/>
    </xf>
    <xf numFmtId="167" fontId="2" fillId="7" borderId="8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167" fontId="1" fillId="2" borderId="5" xfId="0" applyNumberFormat="1" applyFont="1" applyFill="1" applyBorder="1" applyAlignment="1">
      <alignment horizontal="right"/>
    </xf>
    <xf numFmtId="0" fontId="6" fillId="3" borderId="6" xfId="0" applyFont="1" applyFill="1" applyBorder="1" applyAlignment="1">
      <alignment wrapText="1"/>
    </xf>
    <xf numFmtId="167" fontId="2" fillId="6" borderId="7" xfId="0" applyNumberFormat="1" applyFont="1" applyFill="1" applyBorder="1" applyAlignment="1">
      <alignment horizontal="center" wrapText="1"/>
    </xf>
    <xf numFmtId="167" fontId="2" fillId="6" borderId="8" xfId="0" applyNumberFormat="1" applyFont="1" applyFill="1" applyBorder="1" applyAlignment="1">
      <alignment horizontal="center" wrapText="1"/>
    </xf>
    <xf numFmtId="167" fontId="1" fillId="2" borderId="5" xfId="0" applyNumberFormat="1" applyFont="1" applyFill="1" applyBorder="1"/>
    <xf numFmtId="167" fontId="1" fillId="2" borderId="0" xfId="0" applyNumberFormat="1" applyFont="1" applyFill="1" applyBorder="1" applyAlignment="1">
      <alignment horizontal="center"/>
    </xf>
    <xf numFmtId="0" fontId="1" fillId="2" borderId="5" xfId="0" applyFont="1" applyFill="1" applyBorder="1"/>
    <xf numFmtId="168" fontId="2" fillId="6" borderId="2" xfId="0" applyNumberFormat="1" applyFont="1" applyFill="1" applyBorder="1" applyAlignment="1">
      <alignment horizontal="center" wrapText="1"/>
    </xf>
    <xf numFmtId="168" fontId="2" fillId="6" borderId="4" xfId="0" applyNumberFormat="1" applyFont="1" applyFill="1" applyBorder="1" applyAlignment="1">
      <alignment horizontal="center" wrapText="1"/>
    </xf>
    <xf numFmtId="167" fontId="2" fillId="3" borderId="5" xfId="0" applyNumberFormat="1" applyFont="1" applyFill="1" applyBorder="1" applyAlignment="1">
      <alignment horizontal="center" wrapText="1"/>
    </xf>
    <xf numFmtId="168" fontId="2" fillId="3" borderId="5" xfId="0" applyNumberFormat="1" applyFont="1" applyFill="1" applyBorder="1" applyAlignment="1">
      <alignment horizontal="center" wrapText="1"/>
    </xf>
    <xf numFmtId="167" fontId="2" fillId="7" borderId="5" xfId="0" applyNumberFormat="1" applyFont="1" applyFill="1" applyBorder="1" applyAlignment="1">
      <alignment horizontal="center" wrapText="1"/>
    </xf>
    <xf numFmtId="167" fontId="2" fillId="3" borderId="0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11" fillId="3" borderId="0" xfId="0" applyFont="1" applyFill="1" applyAlignment="1">
      <alignment vertical="top"/>
    </xf>
    <xf numFmtId="0" fontId="3" fillId="3" borderId="0" xfId="0" applyFont="1" applyFill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vertical="top"/>
    </xf>
    <xf numFmtId="0" fontId="11" fillId="2" borderId="0" xfId="0" applyFont="1" applyFill="1" applyBorder="1" applyAlignment="1">
      <alignment vertical="top"/>
    </xf>
    <xf numFmtId="0" fontId="12" fillId="3" borderId="0" xfId="0" applyFont="1" applyFill="1"/>
    <xf numFmtId="0" fontId="12" fillId="2" borderId="0" xfId="0" applyFont="1" applyFill="1"/>
    <xf numFmtId="0" fontId="12" fillId="2" borderId="0" xfId="0" applyFont="1" applyFill="1" applyBorder="1"/>
    <xf numFmtId="165" fontId="2" fillId="7" borderId="1" xfId="0" applyNumberFormat="1" applyFont="1" applyFill="1" applyBorder="1" applyAlignment="1">
      <alignment horizontal="center"/>
    </xf>
    <xf numFmtId="165" fontId="2" fillId="3" borderId="0" xfId="0" applyNumberFormat="1" applyFont="1" applyFill="1" applyBorder="1" applyAlignment="1"/>
  </cellXfs>
  <cellStyles count="1">
    <cellStyle name="Обычный" xfId="0" builtinId="0"/>
  </cellStyles>
  <dxfs count="26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 val="0"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103;%20&#1092;&#1083;&#1101;&#1096;&#1082;&#1072;/&#1053;&#1040;&#1041;&#1051;&#1070;&#1044;&#1040;&#1058;&#1045;&#1051;&#1068;&#1053;&#1067;&#1049;%20&#1048;%20&#1057;&#1054;&#1041;&#1056;&#1040;&#1053;&#1048;&#1071;/&#1087;&#1086;%20&#1072;&#1082;&#1094;&#1080;&#1086;&#1085;&#1080;&#1088;&#1086;&#1074;&#1072;&#1085;&#1080;&#1102;/&#1086;&#1090;&#1095;&#1077;&#1090;&#1099;/2022/4%20&#1082;&#1074;&#1072;&#1088;&#1090;&#1072;&#1083;/&#1041;&#1072;&#1083;&#1072;&#1085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прил 1"/>
      <sheetName val="прил 2"/>
      <sheetName val="прил 3"/>
      <sheetName val="прил 4"/>
      <sheetName val="прил 5"/>
      <sheetName val="Чист.активы"/>
      <sheetName val="АнализФинСост-1"/>
      <sheetName val="Приложение"/>
      <sheetName val="АнализФинСост-2"/>
      <sheetName val="АнализСтрАкт"/>
      <sheetName val="АнализСтрПас"/>
    </sheetNames>
    <sheetDataSet>
      <sheetData sheetId="0"/>
      <sheetData sheetId="1">
        <row r="6">
          <cell r="U6">
            <v>44926</v>
          </cell>
        </row>
        <row r="8">
          <cell r="F8" t="str">
            <v>Открытое акционерное общество "Автобусный парк г.Барановичи"</v>
          </cell>
          <cell r="V8">
            <v>31</v>
          </cell>
        </row>
        <row r="9">
          <cell r="F9">
            <v>290237319</v>
          </cell>
          <cell r="V9">
            <v>12</v>
          </cell>
        </row>
        <row r="10">
          <cell r="F10" t="str">
            <v>Пассажирские перевозки</v>
          </cell>
        </row>
        <row r="11">
          <cell r="F11" t="str">
            <v>Открытое акционерное общество</v>
          </cell>
        </row>
        <row r="12">
          <cell r="F12" t="str">
            <v>Брестский областной исполнительный комитет</v>
          </cell>
        </row>
        <row r="13">
          <cell r="F13" t="str">
            <v>тыс.рублей</v>
          </cell>
        </row>
        <row r="14">
          <cell r="F14" t="str">
            <v>225417 Брестская обл., г.Барановичи, ул.Тельмана 102-2</v>
          </cell>
        </row>
        <row r="20">
          <cell r="O20">
            <v>44561</v>
          </cell>
        </row>
        <row r="24">
          <cell r="I24">
            <v>18657</v>
          </cell>
          <cell r="N24">
            <v>14422</v>
          </cell>
        </row>
        <row r="25">
          <cell r="I25">
            <v>5</v>
          </cell>
          <cell r="N25">
            <v>5</v>
          </cell>
        </row>
        <row r="28">
          <cell r="I28">
            <v>0</v>
          </cell>
          <cell r="N28">
            <v>0</v>
          </cell>
        </row>
        <row r="29">
          <cell r="I29">
            <v>0</v>
          </cell>
          <cell r="N29">
            <v>0</v>
          </cell>
        </row>
        <row r="30">
          <cell r="I30">
            <v>0</v>
          </cell>
          <cell r="N30">
            <v>0</v>
          </cell>
        </row>
        <row r="31">
          <cell r="I31">
            <v>68</v>
          </cell>
          <cell r="N31">
            <v>10</v>
          </cell>
        </row>
        <row r="32">
          <cell r="I32">
            <v>0</v>
          </cell>
          <cell r="N32">
            <v>0</v>
          </cell>
        </row>
        <row r="33">
          <cell r="I33">
            <v>0</v>
          </cell>
          <cell r="N33">
            <v>0</v>
          </cell>
        </row>
        <row r="34">
          <cell r="I34">
            <v>0</v>
          </cell>
          <cell r="N34">
            <v>0</v>
          </cell>
        </row>
        <row r="35">
          <cell r="I35">
            <v>20</v>
          </cell>
          <cell r="N35">
            <v>15</v>
          </cell>
        </row>
        <row r="40">
          <cell r="I40">
            <v>1643</v>
          </cell>
          <cell r="N40">
            <v>1072</v>
          </cell>
        </row>
        <row r="41">
          <cell r="I41">
            <v>0</v>
          </cell>
          <cell r="N41">
            <v>0</v>
          </cell>
        </row>
        <row r="42">
          <cell r="I42">
            <v>0</v>
          </cell>
          <cell r="N42">
            <v>0</v>
          </cell>
        </row>
        <row r="43">
          <cell r="I43">
            <v>64</v>
          </cell>
          <cell r="N43">
            <v>66</v>
          </cell>
        </row>
        <row r="44">
          <cell r="I44">
            <v>0</v>
          </cell>
          <cell r="N44">
            <v>0</v>
          </cell>
        </row>
        <row r="45">
          <cell r="I45">
            <v>0</v>
          </cell>
          <cell r="N45">
            <v>0</v>
          </cell>
        </row>
        <row r="46">
          <cell r="I46">
            <v>0</v>
          </cell>
          <cell r="N46">
            <v>165</v>
          </cell>
        </row>
        <row r="47">
          <cell r="I47">
            <v>92</v>
          </cell>
          <cell r="N47">
            <v>63</v>
          </cell>
        </row>
        <row r="48">
          <cell r="I48">
            <v>726</v>
          </cell>
          <cell r="N48">
            <v>1011</v>
          </cell>
        </row>
        <row r="49">
          <cell r="I49">
            <v>880</v>
          </cell>
          <cell r="N49">
            <v>646</v>
          </cell>
        </row>
        <row r="50">
          <cell r="I50">
            <v>0</v>
          </cell>
          <cell r="N50">
            <v>0</v>
          </cell>
        </row>
        <row r="51">
          <cell r="I51">
            <v>2309</v>
          </cell>
          <cell r="N51">
            <v>1554</v>
          </cell>
        </row>
        <row r="52">
          <cell r="I52">
            <v>18</v>
          </cell>
          <cell r="N52">
            <v>0</v>
          </cell>
        </row>
        <row r="61">
          <cell r="I61">
            <v>3240</v>
          </cell>
          <cell r="N61">
            <v>3240</v>
          </cell>
        </row>
        <row r="62">
          <cell r="I62">
            <v>0</v>
          </cell>
          <cell r="N62">
            <v>0</v>
          </cell>
        </row>
        <row r="63">
          <cell r="I63">
            <v>0</v>
          </cell>
          <cell r="N63">
            <v>0</v>
          </cell>
        </row>
        <row r="64">
          <cell r="I64">
            <v>92</v>
          </cell>
          <cell r="N64">
            <v>65</v>
          </cell>
        </row>
        <row r="65">
          <cell r="I65">
            <v>8705</v>
          </cell>
          <cell r="N65">
            <v>3079</v>
          </cell>
        </row>
        <row r="66">
          <cell r="I66">
            <v>3361</v>
          </cell>
          <cell r="N66">
            <v>2175</v>
          </cell>
        </row>
        <row r="67">
          <cell r="I67">
            <v>0</v>
          </cell>
          <cell r="N67">
            <v>0</v>
          </cell>
        </row>
        <row r="68">
          <cell r="I68">
            <v>0</v>
          </cell>
          <cell r="N68">
            <v>0</v>
          </cell>
        </row>
        <row r="71">
          <cell r="I71">
            <v>0</v>
          </cell>
          <cell r="N71">
            <v>185</v>
          </cell>
        </row>
        <row r="72">
          <cell r="I72">
            <v>2723</v>
          </cell>
          <cell r="N72">
            <v>4221</v>
          </cell>
        </row>
        <row r="73">
          <cell r="I73">
            <v>0</v>
          </cell>
          <cell r="N73">
            <v>0</v>
          </cell>
        </row>
        <row r="74">
          <cell r="I74">
            <v>2870</v>
          </cell>
          <cell r="N74">
            <v>2558</v>
          </cell>
        </row>
        <row r="75">
          <cell r="I75">
            <v>0</v>
          </cell>
          <cell r="N75">
            <v>0</v>
          </cell>
        </row>
        <row r="76">
          <cell r="I76">
            <v>0</v>
          </cell>
          <cell r="N76">
            <v>0</v>
          </cell>
        </row>
        <row r="79">
          <cell r="I79">
            <v>0</v>
          </cell>
          <cell r="N79">
            <v>0</v>
          </cell>
        </row>
        <row r="80">
          <cell r="I80">
            <v>179</v>
          </cell>
          <cell r="N80">
            <v>177</v>
          </cell>
        </row>
        <row r="83">
          <cell r="I83">
            <v>200</v>
          </cell>
          <cell r="N83">
            <v>554</v>
          </cell>
        </row>
        <row r="84">
          <cell r="I84">
            <v>115</v>
          </cell>
          <cell r="N84">
            <v>59</v>
          </cell>
        </row>
        <row r="85">
          <cell r="I85">
            <v>203</v>
          </cell>
          <cell r="N85">
            <v>83</v>
          </cell>
        </row>
        <row r="86">
          <cell r="I86">
            <v>235</v>
          </cell>
          <cell r="N86">
            <v>172</v>
          </cell>
        </row>
        <row r="87">
          <cell r="I87">
            <v>619</v>
          </cell>
          <cell r="N87">
            <v>384</v>
          </cell>
        </row>
        <row r="88">
          <cell r="I88">
            <v>1172</v>
          </cell>
          <cell r="N88">
            <v>1471</v>
          </cell>
        </row>
        <row r="89">
          <cell r="I89">
            <v>0</v>
          </cell>
          <cell r="N89">
            <v>0</v>
          </cell>
        </row>
        <row r="90">
          <cell r="I90">
            <v>128</v>
          </cell>
          <cell r="N90">
            <v>124</v>
          </cell>
        </row>
        <row r="91">
          <cell r="I91">
            <v>0</v>
          </cell>
          <cell r="N91">
            <v>0</v>
          </cell>
        </row>
        <row r="92">
          <cell r="I92">
            <v>640</v>
          </cell>
          <cell r="N92">
            <v>482</v>
          </cell>
        </row>
        <row r="93">
          <cell r="I93">
            <v>0</v>
          </cell>
          <cell r="N93">
            <v>0</v>
          </cell>
        </row>
        <row r="94">
          <cell r="I94">
            <v>0</v>
          </cell>
          <cell r="N94">
            <v>0</v>
          </cell>
        </row>
      </sheetData>
      <sheetData sheetId="2">
        <row r="19">
          <cell r="J19">
            <v>27036</v>
          </cell>
          <cell r="O19">
            <v>22742</v>
          </cell>
        </row>
        <row r="20">
          <cell r="J20">
            <v>24866</v>
          </cell>
          <cell r="O20">
            <v>21393</v>
          </cell>
        </row>
        <row r="22">
          <cell r="J22">
            <v>1462</v>
          </cell>
          <cell r="O22">
            <v>1252</v>
          </cell>
        </row>
        <row r="23">
          <cell r="J23">
            <v>137</v>
          </cell>
          <cell r="O23">
            <v>277</v>
          </cell>
        </row>
        <row r="25">
          <cell r="J25">
            <v>662</v>
          </cell>
          <cell r="O25">
            <v>86</v>
          </cell>
        </row>
        <row r="26">
          <cell r="J26">
            <v>1374</v>
          </cell>
          <cell r="O26">
            <v>680</v>
          </cell>
        </row>
        <row r="30">
          <cell r="J30">
            <v>191</v>
          </cell>
          <cell r="O30">
            <v>655</v>
          </cell>
        </row>
        <row r="31">
          <cell r="J31">
            <v>0</v>
          </cell>
          <cell r="O31">
            <v>0</v>
          </cell>
        </row>
        <row r="32">
          <cell r="J32">
            <v>54</v>
          </cell>
          <cell r="O32">
            <v>16</v>
          </cell>
        </row>
        <row r="33">
          <cell r="J33">
            <v>1333</v>
          </cell>
          <cell r="O33">
            <v>1209</v>
          </cell>
        </row>
        <row r="36">
          <cell r="J36">
            <v>162</v>
          </cell>
          <cell r="O36">
            <v>397</v>
          </cell>
        </row>
        <row r="37">
          <cell r="J37">
            <v>19</v>
          </cell>
          <cell r="O37">
            <v>20</v>
          </cell>
        </row>
        <row r="40">
          <cell r="J40">
            <v>501</v>
          </cell>
          <cell r="O40">
            <v>97</v>
          </cell>
        </row>
        <row r="41">
          <cell r="J41">
            <v>34</v>
          </cell>
          <cell r="O41">
            <v>44</v>
          </cell>
        </row>
        <row r="44">
          <cell r="J44">
            <v>46</v>
          </cell>
          <cell r="O44">
            <v>74</v>
          </cell>
        </row>
        <row r="45">
          <cell r="J45">
            <v>495</v>
          </cell>
          <cell r="O45">
            <v>163</v>
          </cell>
        </row>
        <row r="46">
          <cell r="J46">
            <v>17</v>
          </cell>
          <cell r="O46">
            <v>49</v>
          </cell>
        </row>
        <row r="49">
          <cell r="J49">
            <v>107</v>
          </cell>
          <cell r="O49">
            <v>0</v>
          </cell>
        </row>
        <row r="50">
          <cell r="J50">
            <v>0</v>
          </cell>
          <cell r="O50">
            <v>0</v>
          </cell>
        </row>
        <row r="51">
          <cell r="J51">
            <v>0</v>
          </cell>
          <cell r="O51">
            <v>0</v>
          </cell>
        </row>
        <row r="52">
          <cell r="J52">
            <v>0</v>
          </cell>
          <cell r="O52">
            <v>0</v>
          </cell>
        </row>
        <row r="53">
          <cell r="J53">
            <v>0</v>
          </cell>
          <cell r="O53">
            <v>0</v>
          </cell>
        </row>
        <row r="55">
          <cell r="J55">
            <v>5711</v>
          </cell>
          <cell r="O55">
            <v>0</v>
          </cell>
        </row>
        <row r="56">
          <cell r="O56">
            <v>0</v>
          </cell>
        </row>
        <row r="58">
          <cell r="J58">
            <v>0</v>
          </cell>
          <cell r="O58">
            <v>0</v>
          </cell>
        </row>
        <row r="59">
          <cell r="J59">
            <v>0</v>
          </cell>
          <cell r="O59">
            <v>0</v>
          </cell>
        </row>
      </sheetData>
      <sheetData sheetId="3"/>
      <sheetData sheetId="4">
        <row r="23">
          <cell r="J23">
            <v>29471</v>
          </cell>
          <cell r="O23">
            <v>25084</v>
          </cell>
        </row>
        <row r="24">
          <cell r="J24">
            <v>37</v>
          </cell>
          <cell r="O24">
            <v>60</v>
          </cell>
        </row>
        <row r="25">
          <cell r="J25">
            <v>0</v>
          </cell>
          <cell r="O25">
            <v>0</v>
          </cell>
        </row>
        <row r="26">
          <cell r="J26">
            <v>2031</v>
          </cell>
          <cell r="O26">
            <v>2306</v>
          </cell>
        </row>
        <row r="29">
          <cell r="J29">
            <v>13590</v>
          </cell>
          <cell r="O29">
            <v>11843</v>
          </cell>
        </row>
        <row r="30">
          <cell r="J30">
            <v>8385</v>
          </cell>
          <cell r="O30">
            <v>6947</v>
          </cell>
        </row>
        <row r="31">
          <cell r="J31">
            <v>6346</v>
          </cell>
          <cell r="O31">
            <v>5091</v>
          </cell>
        </row>
        <row r="32">
          <cell r="J32">
            <v>2211</v>
          </cell>
          <cell r="O32">
            <v>2484</v>
          </cell>
        </row>
        <row r="37">
          <cell r="J37">
            <v>198</v>
          </cell>
          <cell r="O37">
            <v>759</v>
          </cell>
        </row>
        <row r="38">
          <cell r="J38">
            <v>0</v>
          </cell>
          <cell r="O38">
            <v>0</v>
          </cell>
        </row>
        <row r="39">
          <cell r="J39">
            <v>0</v>
          </cell>
          <cell r="O39">
            <v>0</v>
          </cell>
        </row>
        <row r="40">
          <cell r="J40">
            <v>54</v>
          </cell>
          <cell r="O40">
            <v>16</v>
          </cell>
        </row>
        <row r="41">
          <cell r="J41">
            <v>61</v>
          </cell>
          <cell r="O41">
            <v>73</v>
          </cell>
        </row>
        <row r="44">
          <cell r="J44">
            <v>440</v>
          </cell>
          <cell r="O44">
            <v>294</v>
          </cell>
        </row>
        <row r="45">
          <cell r="J45">
            <v>0</v>
          </cell>
          <cell r="O45">
            <v>0</v>
          </cell>
        </row>
        <row r="46">
          <cell r="J46">
            <v>0</v>
          </cell>
          <cell r="O46">
            <v>0</v>
          </cell>
        </row>
        <row r="47">
          <cell r="J47">
            <v>0</v>
          </cell>
          <cell r="O47">
            <v>0</v>
          </cell>
        </row>
        <row r="52">
          <cell r="J52">
            <v>3005</v>
          </cell>
          <cell r="O52">
            <v>5685</v>
          </cell>
        </row>
        <row r="53">
          <cell r="J53">
            <v>0</v>
          </cell>
          <cell r="O53">
            <v>0</v>
          </cell>
        </row>
        <row r="54">
          <cell r="J54">
            <v>0</v>
          </cell>
          <cell r="O54">
            <v>0</v>
          </cell>
        </row>
        <row r="55">
          <cell r="J55">
            <v>3151</v>
          </cell>
          <cell r="O55">
            <v>2445</v>
          </cell>
        </row>
        <row r="58">
          <cell r="J58">
            <v>3188</v>
          </cell>
          <cell r="O58">
            <v>6068</v>
          </cell>
        </row>
        <row r="59">
          <cell r="J59">
            <v>0</v>
          </cell>
          <cell r="O59">
            <v>0</v>
          </cell>
        </row>
        <row r="60">
          <cell r="J60">
            <v>12</v>
          </cell>
          <cell r="O60">
            <v>36</v>
          </cell>
        </row>
        <row r="61">
          <cell r="J61">
            <v>2594</v>
          </cell>
          <cell r="O61">
            <v>2783</v>
          </cell>
        </row>
        <row r="62">
          <cell r="J62">
            <v>487</v>
          </cell>
          <cell r="O62">
            <v>153</v>
          </cell>
        </row>
        <row r="65">
          <cell r="O65">
            <v>825</v>
          </cell>
        </row>
        <row r="67">
          <cell r="J67">
            <v>0</v>
          </cell>
          <cell r="O67">
            <v>-60</v>
          </cell>
        </row>
      </sheetData>
      <sheetData sheetId="5">
        <row r="20">
          <cell r="J20">
            <v>0</v>
          </cell>
          <cell r="O20">
            <v>0</v>
          </cell>
        </row>
        <row r="23">
          <cell r="J23">
            <v>0</v>
          </cell>
          <cell r="O23">
            <v>0</v>
          </cell>
        </row>
        <row r="24">
          <cell r="J24">
            <v>0</v>
          </cell>
          <cell r="O24">
            <v>0</v>
          </cell>
        </row>
        <row r="25">
          <cell r="J25">
            <v>0</v>
          </cell>
          <cell r="O25">
            <v>0</v>
          </cell>
        </row>
        <row r="26">
          <cell r="J26">
            <v>0</v>
          </cell>
          <cell r="O26">
            <v>0</v>
          </cell>
        </row>
        <row r="27">
          <cell r="J27">
            <v>0</v>
          </cell>
          <cell r="O27">
            <v>0</v>
          </cell>
        </row>
        <row r="32">
          <cell r="J32">
            <v>0</v>
          </cell>
          <cell r="O32">
            <v>0</v>
          </cell>
        </row>
        <row r="33">
          <cell r="J33">
            <v>0</v>
          </cell>
          <cell r="O33">
            <v>0</v>
          </cell>
        </row>
        <row r="34">
          <cell r="J34">
            <v>0</v>
          </cell>
          <cell r="O34">
            <v>0</v>
          </cell>
        </row>
        <row r="37">
          <cell r="J37">
            <v>0</v>
          </cell>
          <cell r="O37">
            <v>0</v>
          </cell>
        </row>
        <row r="38">
          <cell r="J38">
            <v>0</v>
          </cell>
          <cell r="O38">
            <v>0</v>
          </cell>
        </row>
        <row r="39">
          <cell r="J39">
            <v>0</v>
          </cell>
          <cell r="O39">
            <v>0</v>
          </cell>
        </row>
        <row r="40">
          <cell r="J40">
            <v>0</v>
          </cell>
          <cell r="O40">
            <v>0</v>
          </cell>
        </row>
        <row r="41">
          <cell r="J41">
            <v>0</v>
          </cell>
          <cell r="O41">
            <v>0</v>
          </cell>
        </row>
        <row r="42">
          <cell r="J42">
            <v>0</v>
          </cell>
          <cell r="O42">
            <v>0</v>
          </cell>
        </row>
        <row r="43">
          <cell r="J43">
            <v>0</v>
          </cell>
          <cell r="O43">
            <v>0</v>
          </cell>
        </row>
      </sheetData>
      <sheetData sheetId="6"/>
      <sheetData sheetId="7"/>
      <sheetData sheetId="8">
        <row r="1">
          <cell r="A1">
            <v>1</v>
          </cell>
          <cell r="B1" t="str">
            <v>А. Сельское, лесное и рыбное хозяйство, 011-017</v>
          </cell>
          <cell r="C1">
            <v>1.5</v>
          </cell>
          <cell r="D1">
            <v>0.2</v>
          </cell>
        </row>
        <row r="2">
          <cell r="A2">
            <v>2</v>
          </cell>
          <cell r="B2" t="str">
            <v>А. Сельское, лесное и рыбное хозяйство, 021-024</v>
          </cell>
          <cell r="C2">
            <v>1.5</v>
          </cell>
          <cell r="D2">
            <v>0.2</v>
          </cell>
        </row>
        <row r="3">
          <cell r="A3">
            <v>3</v>
          </cell>
          <cell r="B3" t="str">
            <v>А. Сельское, лесное и рыбное хозяйство, 031-032</v>
          </cell>
          <cell r="C3">
            <v>1.5</v>
          </cell>
          <cell r="D3">
            <v>0.2</v>
          </cell>
        </row>
        <row r="4">
          <cell r="A4">
            <v>4</v>
          </cell>
          <cell r="B4" t="str">
            <v>В. Горнодобывающая промышленность, 051-052, 061-062, 071-072, 081, 089, 091</v>
          </cell>
          <cell r="C4">
            <v>1.7</v>
          </cell>
          <cell r="D4">
            <v>0.3</v>
          </cell>
        </row>
        <row r="5">
          <cell r="A5">
            <v>5</v>
          </cell>
          <cell r="B5" t="str">
            <v>В. Горнодобывающая промышленность, 099</v>
          </cell>
          <cell r="C5">
            <v>1.2</v>
          </cell>
          <cell r="D5">
            <v>0.15</v>
          </cell>
        </row>
        <row r="6">
          <cell r="A6">
            <v>6</v>
          </cell>
          <cell r="B6" t="str">
            <v>С. Обрабатывающая промышленность, 101, 104-109</v>
          </cell>
          <cell r="C6">
            <v>1.3</v>
          </cell>
          <cell r="D6">
            <v>0.2</v>
          </cell>
        </row>
        <row r="7">
          <cell r="A7">
            <v>7</v>
          </cell>
          <cell r="B7" t="str">
            <v>С. Обрабатывающая промышленность, 102-103</v>
          </cell>
          <cell r="C7">
            <v>1.7</v>
          </cell>
          <cell r="D7">
            <v>0.3</v>
          </cell>
        </row>
        <row r="8">
          <cell r="A8">
            <v>8</v>
          </cell>
          <cell r="B8" t="str">
            <v>С. Обрабатывающая промышленность, 110, 120</v>
          </cell>
          <cell r="C8">
            <v>1.7</v>
          </cell>
          <cell r="D8">
            <v>0.3</v>
          </cell>
        </row>
        <row r="9">
          <cell r="A9">
            <v>9</v>
          </cell>
          <cell r="B9" t="str">
            <v>С. Обрабатывающая промышленность, 131-133, 139, 141-143, 151-152</v>
          </cell>
          <cell r="C9">
            <v>1.3</v>
          </cell>
          <cell r="D9">
            <v>0.2</v>
          </cell>
        </row>
        <row r="10">
          <cell r="A10">
            <v>10</v>
          </cell>
          <cell r="B10" t="str">
            <v>С. Обрабатывающая промышленность, 161-162, 171-172, 181-182</v>
          </cell>
          <cell r="C10">
            <v>1.3</v>
          </cell>
          <cell r="D10">
            <v>0.2</v>
          </cell>
        </row>
        <row r="11">
          <cell r="A11">
            <v>11</v>
          </cell>
          <cell r="B11" t="str">
            <v>С. Обрабатывающая промышленность, 191</v>
          </cell>
          <cell r="C11">
            <v>1.4</v>
          </cell>
          <cell r="D11">
            <v>0.2</v>
          </cell>
        </row>
        <row r="12">
          <cell r="A12">
            <v>12</v>
          </cell>
          <cell r="B12" t="str">
            <v>С. Обрабатывающая промышленность, 192</v>
          </cell>
          <cell r="C12">
            <v>1.7</v>
          </cell>
          <cell r="D12">
            <v>0.3</v>
          </cell>
        </row>
        <row r="13">
          <cell r="A13">
            <v>13</v>
          </cell>
          <cell r="B13" t="str">
            <v>С. Обрабатывающая промышленность, подкласс 19201</v>
          </cell>
          <cell r="C13">
            <v>1.4</v>
          </cell>
          <cell r="D13">
            <v>0.2</v>
          </cell>
        </row>
        <row r="14">
          <cell r="A14">
            <v>14</v>
          </cell>
          <cell r="B14" t="str">
            <v>С. Обрабатывающая промышленность, 201-206, 211-212</v>
          </cell>
          <cell r="C14">
            <v>1.4</v>
          </cell>
          <cell r="D14">
            <v>0.2</v>
          </cell>
        </row>
        <row r="15">
          <cell r="A15">
            <v>15</v>
          </cell>
          <cell r="B15" t="str">
            <v>С. Обрабатывающая промышленность, 221-222</v>
          </cell>
          <cell r="C15">
            <v>1.3</v>
          </cell>
          <cell r="D15">
            <v>0.2</v>
          </cell>
        </row>
        <row r="16">
          <cell r="A16">
            <v>16</v>
          </cell>
          <cell r="B16" t="str">
            <v>С. Обрабатывающая промышленность, 231-237, 239</v>
          </cell>
          <cell r="C16">
            <v>1.2</v>
          </cell>
          <cell r="D16">
            <v>0.15</v>
          </cell>
        </row>
        <row r="17">
          <cell r="A17">
            <v>17</v>
          </cell>
          <cell r="B17" t="str">
            <v>С. Обрабатывающая промышленность, 241, 242, 244, 245</v>
          </cell>
          <cell r="C17">
            <v>1.3</v>
          </cell>
          <cell r="D17">
            <v>0.2</v>
          </cell>
        </row>
        <row r="18">
          <cell r="A18">
            <v>18</v>
          </cell>
          <cell r="B18" t="str">
            <v>С. Обрабатывающая промышленность, 243</v>
          </cell>
          <cell r="C18">
            <v>1.2</v>
          </cell>
          <cell r="D18">
            <v>0.15</v>
          </cell>
        </row>
        <row r="19">
          <cell r="A19">
            <v>19</v>
          </cell>
          <cell r="B19" t="str">
            <v>С. Обрабатывающая промышленность, 251</v>
          </cell>
          <cell r="C19">
            <v>1.2</v>
          </cell>
          <cell r="D19">
            <v>0.15</v>
          </cell>
        </row>
        <row r="20">
          <cell r="A20">
            <v>20</v>
          </cell>
          <cell r="B20" t="str">
            <v>С. Обрабатывающая промышленность, 252-257, 259</v>
          </cell>
          <cell r="C20">
            <v>1.3</v>
          </cell>
          <cell r="D20">
            <v>0.2</v>
          </cell>
        </row>
        <row r="21">
          <cell r="A21">
            <v>21</v>
          </cell>
          <cell r="B21" t="str">
            <v>С. Обрабатывающая промышленность, 261-267</v>
          </cell>
          <cell r="C21">
            <v>1.3</v>
          </cell>
          <cell r="D21">
            <v>0.2</v>
          </cell>
        </row>
        <row r="22">
          <cell r="A22">
            <v>22</v>
          </cell>
          <cell r="B22" t="str">
            <v>С. Обрабатывающая промышленность, 268</v>
          </cell>
          <cell r="C22">
            <v>1.4</v>
          </cell>
          <cell r="D22">
            <v>0.2</v>
          </cell>
        </row>
        <row r="23">
          <cell r="A23">
            <v>23</v>
          </cell>
          <cell r="B23" t="str">
            <v>С. Обрабатывающая промышленность, 271-275, 279</v>
          </cell>
          <cell r="C23">
            <v>1.3</v>
          </cell>
          <cell r="D23">
            <v>0.2</v>
          </cell>
        </row>
        <row r="24">
          <cell r="A24">
            <v>24</v>
          </cell>
          <cell r="B24" t="str">
            <v>С. Обрабатывающая промышленность, 281-282, 284, 289</v>
          </cell>
          <cell r="C24">
            <v>1.3</v>
          </cell>
          <cell r="D24">
            <v>0.2</v>
          </cell>
        </row>
        <row r="25">
          <cell r="A25">
            <v>25</v>
          </cell>
          <cell r="B25" t="str">
            <v>С. Обрабатывающая промышленность, 283</v>
          </cell>
          <cell r="C25">
            <v>1.6</v>
          </cell>
          <cell r="D25">
            <v>0.1</v>
          </cell>
        </row>
        <row r="26">
          <cell r="A26">
            <v>26</v>
          </cell>
          <cell r="B26" t="str">
            <v>С. Обрабатывающая промышленность, 291-293, 301-304, 309</v>
          </cell>
          <cell r="C26">
            <v>1.3</v>
          </cell>
          <cell r="D26">
            <v>0.2</v>
          </cell>
        </row>
        <row r="27">
          <cell r="A27">
            <v>27</v>
          </cell>
          <cell r="B27" t="str">
            <v>С. Обрабатывающая промышленность, 310, 321-322, 324, 329</v>
          </cell>
          <cell r="C27">
            <v>1.7</v>
          </cell>
          <cell r="D27">
            <v>0.3</v>
          </cell>
        </row>
        <row r="28">
          <cell r="A28">
            <v>28</v>
          </cell>
          <cell r="B28" t="str">
            <v>С. Обрабатывающая промышленность, 323, 325, 331-332</v>
          </cell>
          <cell r="C28">
            <v>1.3</v>
          </cell>
          <cell r="D28">
            <v>0.2</v>
          </cell>
        </row>
        <row r="29">
          <cell r="A29">
            <v>29</v>
          </cell>
          <cell r="B29" t="str">
            <v>D. Снабжение электроэнергией, газом, паром, горячей водой и кондиционированным воздухом, 351</v>
          </cell>
          <cell r="C29">
            <v>1.1000000000000001</v>
          </cell>
          <cell r="D29">
            <v>0.25</v>
          </cell>
        </row>
        <row r="30">
          <cell r="A30">
            <v>30</v>
          </cell>
          <cell r="B30" t="str">
            <v>D. Снабжение электроэнергией, газом, паром, горячей водой и кондиционированным воздухом, 352</v>
          </cell>
          <cell r="C30">
            <v>1.01</v>
          </cell>
          <cell r="D30">
            <v>0.3</v>
          </cell>
        </row>
        <row r="31">
          <cell r="A31">
            <v>31</v>
          </cell>
          <cell r="B31" t="str">
            <v>D. Снабжение электроэнергией, газом, паром, горячей водой и кондиционированным воздухом, 353</v>
          </cell>
          <cell r="C31">
            <v>1.1000000000000001</v>
          </cell>
          <cell r="D31">
            <v>0.1</v>
          </cell>
        </row>
        <row r="32">
          <cell r="A32">
            <v>32</v>
          </cell>
          <cell r="B32" t="str">
            <v>5. Е. Водоснабжение; сбор, обработка и удаление отходов, деятельность по ликвидации загрязнений, 360-370, 381-382, 390</v>
          </cell>
          <cell r="C32">
            <v>1.1000000000000001</v>
          </cell>
          <cell r="D32">
            <v>0.1</v>
          </cell>
        </row>
        <row r="33">
          <cell r="A33">
            <v>33</v>
          </cell>
          <cell r="B33" t="str">
            <v>5. Е. Водоснабжение; сбор, обработка и удаление отходов, деятельность по ликвидации загрязнений, 383</v>
          </cell>
          <cell r="C33">
            <v>1.7</v>
          </cell>
          <cell r="D33">
            <v>0.3</v>
          </cell>
        </row>
        <row r="34">
          <cell r="A34">
            <v>34</v>
          </cell>
          <cell r="B34" t="str">
            <v>6. F. Строительство, 411</v>
          </cell>
          <cell r="C34">
            <v>1.1000000000000001</v>
          </cell>
          <cell r="D34">
            <v>0.1</v>
          </cell>
        </row>
        <row r="35">
          <cell r="A35">
            <v>35</v>
          </cell>
          <cell r="B35" t="str">
            <v>6. F. Строительство, 412, 421-422, 429, 431-433, 439</v>
          </cell>
          <cell r="C35">
            <v>1.2</v>
          </cell>
          <cell r="D35">
            <v>0.15</v>
          </cell>
        </row>
        <row r="36">
          <cell r="A36">
            <v>36</v>
          </cell>
          <cell r="B36" t="str">
            <v>7. G. Оптовая и розничная торговля; ремонт автомобилей и мотоциклов, 451-454, 461-467, 469, 471-479</v>
          </cell>
          <cell r="C36">
            <v>1</v>
          </cell>
          <cell r="D36">
            <v>0.1</v>
          </cell>
        </row>
        <row r="37">
          <cell r="A37">
            <v>37</v>
          </cell>
          <cell r="B37" t="str">
            <v>8. H. Транспортная деятельность, складирование, почтовая и курьерская деятельность, 491-495, 501-504, 511-512, 521-522</v>
          </cell>
          <cell r="C37">
            <v>1.1499999999999999</v>
          </cell>
          <cell r="D37">
            <v>0.15</v>
          </cell>
        </row>
        <row r="38">
          <cell r="A38">
            <v>38</v>
          </cell>
          <cell r="B38" t="str">
            <v>8. H. Транспортная деятельность, складирование, почтовая и курьерская деятельность, 531-532</v>
          </cell>
          <cell r="C38">
            <v>1</v>
          </cell>
          <cell r="D38">
            <v>0.05</v>
          </cell>
        </row>
        <row r="39">
          <cell r="A39">
            <v>39</v>
          </cell>
          <cell r="B39" t="str">
            <v>9. I. Услуги по временному проживанию и питанию, 551-553, 559</v>
          </cell>
          <cell r="C39">
            <v>1.1000000000000001</v>
          </cell>
          <cell r="D39">
            <v>0.1</v>
          </cell>
        </row>
        <row r="40">
          <cell r="A40">
            <v>40</v>
          </cell>
          <cell r="B40" t="str">
            <v>9. I. Услуги по временному проживанию и питанию, 561-563</v>
          </cell>
          <cell r="C40">
            <v>1</v>
          </cell>
          <cell r="D40">
            <v>0.1</v>
          </cell>
        </row>
        <row r="41">
          <cell r="A41">
            <v>41</v>
          </cell>
          <cell r="B41" t="str">
            <v>10. J. Информация и связь, 581</v>
          </cell>
          <cell r="C41">
            <v>1.1000000000000001</v>
          </cell>
          <cell r="D41">
            <v>0.15</v>
          </cell>
        </row>
        <row r="42">
          <cell r="A42">
            <v>42</v>
          </cell>
          <cell r="B42" t="str">
            <v>10. J. Информация и связь, 582</v>
          </cell>
          <cell r="C42">
            <v>1.3</v>
          </cell>
          <cell r="D42">
            <v>0.2</v>
          </cell>
        </row>
        <row r="43">
          <cell r="A43">
            <v>43</v>
          </cell>
          <cell r="B43" t="str">
            <v>10. J. Информация и связь, 591</v>
          </cell>
          <cell r="C43">
            <v>1.1000000000000001</v>
          </cell>
          <cell r="D43">
            <v>0.1</v>
          </cell>
        </row>
        <row r="44">
          <cell r="A44">
            <v>44</v>
          </cell>
          <cell r="B44" t="str">
            <v>10. J. Информация и связь, 592</v>
          </cell>
          <cell r="C44">
            <v>1.1000000000000001</v>
          </cell>
          <cell r="D44">
            <v>0.15</v>
          </cell>
        </row>
        <row r="45">
          <cell r="A45">
            <v>45</v>
          </cell>
          <cell r="B45" t="str">
            <v>10. J. Информация и связь, 601-602, 611-613, 619</v>
          </cell>
          <cell r="C45">
            <v>1.1000000000000001</v>
          </cell>
          <cell r="D45">
            <v>0.15</v>
          </cell>
        </row>
        <row r="46">
          <cell r="A46">
            <v>46</v>
          </cell>
          <cell r="B46" t="str">
            <v>10. J. Информация и связь, 620, 631</v>
          </cell>
          <cell r="C46">
            <v>1.3</v>
          </cell>
          <cell r="D46">
            <v>0.2</v>
          </cell>
        </row>
        <row r="47">
          <cell r="A47">
            <v>47</v>
          </cell>
          <cell r="B47" t="str">
            <v>10. J. Информация и связь, 639</v>
          </cell>
          <cell r="C47">
            <v>1.1000000000000001</v>
          </cell>
          <cell r="D47">
            <v>0.1</v>
          </cell>
        </row>
        <row r="48">
          <cell r="A48">
            <v>48</v>
          </cell>
          <cell r="B48" t="str">
            <v>K. Финансовая и страховая деятельность, 641-643</v>
          </cell>
          <cell r="C48">
            <v>1.5</v>
          </cell>
          <cell r="D48">
            <v>0.2</v>
          </cell>
        </row>
        <row r="49">
          <cell r="A49">
            <v>49</v>
          </cell>
          <cell r="B49" t="str">
            <v>K. Финансовая и страховая деятельность, 649</v>
          </cell>
          <cell r="C49">
            <v>1.1000000000000001</v>
          </cell>
          <cell r="D49">
            <v>0.1</v>
          </cell>
        </row>
        <row r="50">
          <cell r="A50">
            <v>50</v>
          </cell>
          <cell r="B50" t="str">
            <v>K. Финансовая и страховая деятельность, 651-653, 661-663</v>
          </cell>
          <cell r="C50">
            <v>1.5</v>
          </cell>
          <cell r="D50">
            <v>0.2</v>
          </cell>
        </row>
        <row r="51">
          <cell r="A51">
            <v>51</v>
          </cell>
          <cell r="B51" t="str">
            <v>L. Операции с недвижимым имуществом, 681-682</v>
          </cell>
          <cell r="C51">
            <v>1.1000000000000001</v>
          </cell>
          <cell r="D51">
            <v>0.1</v>
          </cell>
        </row>
        <row r="52">
          <cell r="A52">
            <v>52</v>
          </cell>
          <cell r="B52" t="str">
            <v>L. Операции с недвижимым имуществом, 683</v>
          </cell>
          <cell r="C52">
            <v>1</v>
          </cell>
          <cell r="D52">
            <v>0.05</v>
          </cell>
        </row>
        <row r="53">
          <cell r="A53">
            <v>53</v>
          </cell>
          <cell r="B53" t="str">
            <v>М. Профессиональная, научная и техническая деятельность, 691-692, 701-702, 711</v>
          </cell>
          <cell r="C53">
            <v>1</v>
          </cell>
          <cell r="D53">
            <v>0.05</v>
          </cell>
        </row>
        <row r="54">
          <cell r="A54">
            <v>54</v>
          </cell>
          <cell r="B54" t="str">
            <v>М. Профессиональная, научная и техническая деятельность, 712</v>
          </cell>
          <cell r="C54">
            <v>1.2</v>
          </cell>
          <cell r="D54">
            <v>0.15</v>
          </cell>
        </row>
        <row r="55">
          <cell r="A55">
            <v>55</v>
          </cell>
          <cell r="B55" t="str">
            <v>М. Профессиональная, научная и техническая деятельность, 721-722</v>
          </cell>
          <cell r="C55">
            <v>1.1499999999999999</v>
          </cell>
          <cell r="D55">
            <v>0.2</v>
          </cell>
        </row>
        <row r="56">
          <cell r="A56">
            <v>56</v>
          </cell>
          <cell r="B56" t="str">
            <v>М. Профессиональная, научная и техническая деятельность, 731</v>
          </cell>
          <cell r="C56">
            <v>1.2</v>
          </cell>
          <cell r="D56">
            <v>0.15</v>
          </cell>
        </row>
        <row r="57">
          <cell r="A57">
            <v>57</v>
          </cell>
          <cell r="B57" t="str">
            <v>М. Профессиональная, научная и техническая деятельность, 732</v>
          </cell>
          <cell r="C57">
            <v>1</v>
          </cell>
          <cell r="D57">
            <v>0.05</v>
          </cell>
        </row>
        <row r="58">
          <cell r="A58">
            <v>58</v>
          </cell>
          <cell r="B58" t="str">
            <v>М. Профессиональная, научная и техническая деятельность, 741, 743, 749</v>
          </cell>
          <cell r="C58">
            <v>1.2</v>
          </cell>
          <cell r="D58">
            <v>0.15</v>
          </cell>
        </row>
        <row r="59">
          <cell r="A59">
            <v>59</v>
          </cell>
          <cell r="B59" t="str">
            <v>М. Профессиональная, научная и техническая деятельность, 742</v>
          </cell>
          <cell r="C59">
            <v>1.1000000000000001</v>
          </cell>
          <cell r="D59">
            <v>0.1</v>
          </cell>
        </row>
        <row r="60">
          <cell r="A60">
            <v>60</v>
          </cell>
          <cell r="B60" t="str">
            <v>М. Профессиональная, научная и техническая деятельность, 750</v>
          </cell>
          <cell r="C60">
            <v>1.5</v>
          </cell>
          <cell r="D60">
            <v>0.2</v>
          </cell>
        </row>
        <row r="61">
          <cell r="A61">
            <v>61</v>
          </cell>
          <cell r="B61" t="str">
            <v>14. N. Деятельность в сфере административных и вспомогательных услуг, 771-773</v>
          </cell>
          <cell r="C61">
            <v>1.1000000000000001</v>
          </cell>
          <cell r="D61">
            <v>0.1</v>
          </cell>
        </row>
        <row r="62">
          <cell r="A62">
            <v>62</v>
          </cell>
          <cell r="B62" t="str">
            <v>14. N. Деятельность в сфере административных и вспомогательных услуг, 774</v>
          </cell>
          <cell r="C62">
            <v>1</v>
          </cell>
          <cell r="D62">
            <v>0.05</v>
          </cell>
        </row>
        <row r="63">
          <cell r="A63">
            <v>63</v>
          </cell>
          <cell r="B63" t="str">
            <v>14. N. Деятельность в сфере административных и вспомогательных услуг, 781-783</v>
          </cell>
          <cell r="C63">
            <v>1.2</v>
          </cell>
          <cell r="D63">
            <v>0.15</v>
          </cell>
        </row>
        <row r="64">
          <cell r="A64">
            <v>64</v>
          </cell>
          <cell r="B64" t="str">
            <v>14. N. Деятельность в сфере административных и вспомогательных услуг, 791, 799</v>
          </cell>
          <cell r="C64">
            <v>1.1499999999999999</v>
          </cell>
          <cell r="D64">
            <v>0.15</v>
          </cell>
        </row>
        <row r="65">
          <cell r="A65">
            <v>65</v>
          </cell>
          <cell r="B65" t="str">
            <v>14. N. Деятельность в сфере административных и вспомогательных услуг, 801-803</v>
          </cell>
          <cell r="C65">
            <v>1.2</v>
          </cell>
          <cell r="D65">
            <v>0.15</v>
          </cell>
        </row>
        <row r="66">
          <cell r="A66">
            <v>66</v>
          </cell>
          <cell r="B66" t="str">
            <v>14. N. Деятельность в сфере административных и вспомогательных услуг, 811-812</v>
          </cell>
          <cell r="C66">
            <v>1.1000000000000001</v>
          </cell>
          <cell r="D66">
            <v>0.1</v>
          </cell>
        </row>
        <row r="67">
          <cell r="A67">
            <v>67</v>
          </cell>
          <cell r="B67" t="str">
            <v>14. N. Деятельность в сфере административных и вспомогательных услуг, 813</v>
          </cell>
          <cell r="C67">
            <v>1.5</v>
          </cell>
          <cell r="D67">
            <v>0.2</v>
          </cell>
        </row>
        <row r="68">
          <cell r="A68">
            <v>68</v>
          </cell>
          <cell r="B68" t="str">
            <v>14. N. Деятельность в сфере административных и вспомогательных услуг, 821-823, 829</v>
          </cell>
          <cell r="C68">
            <v>1.2</v>
          </cell>
          <cell r="D68">
            <v>0.15</v>
          </cell>
        </row>
        <row r="69">
          <cell r="A69">
            <v>69</v>
          </cell>
          <cell r="B69" t="str">
            <v>15. Q. Здравоохранение и социальные услуги, 861</v>
          </cell>
          <cell r="C69">
            <v>1.1000000000000001</v>
          </cell>
          <cell r="D69">
            <v>0.1</v>
          </cell>
        </row>
        <row r="70">
          <cell r="A70">
            <v>70</v>
          </cell>
          <cell r="B70" t="str">
            <v>15. Q. Здравоохранение и социальные услуги, 869</v>
          </cell>
          <cell r="C70">
            <v>1.5</v>
          </cell>
          <cell r="D70">
            <v>0.2</v>
          </cell>
        </row>
        <row r="71">
          <cell r="A71">
            <v>71</v>
          </cell>
          <cell r="B71" t="str">
            <v>15. Q. Здравоохранение и социальные услуги, 86902</v>
          </cell>
          <cell r="C71">
            <v>1.1000000000000001</v>
          </cell>
          <cell r="D71">
            <v>0.1</v>
          </cell>
        </row>
        <row r="72">
          <cell r="A72">
            <v>72</v>
          </cell>
          <cell r="B72" t="str">
            <v>16. R. Творчество, спорт, развлечения и отдых, 931</v>
          </cell>
          <cell r="C72">
            <v>1.1000000000000001</v>
          </cell>
          <cell r="D72">
            <v>0.1</v>
          </cell>
        </row>
        <row r="73">
          <cell r="A73">
            <v>73</v>
          </cell>
          <cell r="B73" t="str">
            <v>17. S. Предоставление прочих видов услуг, 941-942, 949</v>
          </cell>
          <cell r="C73">
            <v>1.1000000000000001</v>
          </cell>
          <cell r="D73">
            <v>0.1</v>
          </cell>
        </row>
        <row r="74">
          <cell r="A74">
            <v>74</v>
          </cell>
          <cell r="B74" t="str">
            <v>17. S. Предоставление прочих видов услуг, 951</v>
          </cell>
          <cell r="C74">
            <v>1.3</v>
          </cell>
          <cell r="D74">
            <v>0.2</v>
          </cell>
        </row>
        <row r="75">
          <cell r="A75">
            <v>75</v>
          </cell>
          <cell r="B75" t="str">
            <v>17. S. Предоставление прочих видов услуг, 952</v>
          </cell>
          <cell r="C75">
            <v>1</v>
          </cell>
          <cell r="D75">
            <v>0.1</v>
          </cell>
        </row>
        <row r="76">
          <cell r="A76">
            <v>76</v>
          </cell>
          <cell r="B76" t="str">
            <v>17. S. Предоставление прочих видов услуг, 960</v>
          </cell>
          <cell r="C76">
            <v>1.1000000000000001</v>
          </cell>
          <cell r="D76">
            <v>0.1</v>
          </cell>
        </row>
        <row r="77">
          <cell r="A77">
            <v>77</v>
          </cell>
          <cell r="B77" t="str">
            <v>18. Прочие виды экономической деятельности</v>
          </cell>
          <cell r="C77">
            <v>1.5</v>
          </cell>
          <cell r="D77">
            <v>0.2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indexed="48"/>
    <pageSetUpPr fitToPage="1"/>
  </sheetPr>
  <dimension ref="B1:AE112"/>
  <sheetViews>
    <sheetView tabSelected="1" zoomScaleNormal="100" zoomScaleSheetLayoutView="100" workbookViewId="0">
      <selection activeCell="C85" sqref="C85"/>
    </sheetView>
  </sheetViews>
  <sheetFormatPr defaultColWidth="9.109375" defaultRowHeight="13.8" x14ac:dyDescent="0.25"/>
  <cols>
    <col min="1" max="2" width="0.88671875" style="1" customWidth="1"/>
    <col min="3" max="3" width="29.44140625" style="1" customWidth="1"/>
    <col min="4" max="4" width="4.88671875" style="1" customWidth="1"/>
    <col min="5" max="5" width="4" style="1" customWidth="1"/>
    <col min="6" max="6" width="3.21875" style="1" customWidth="1"/>
    <col min="7" max="8" width="4" style="1" customWidth="1"/>
    <col min="9" max="9" width="4.88671875" style="1" customWidth="1"/>
    <col min="10" max="11" width="4" style="1" customWidth="1"/>
    <col min="12" max="12" width="3.21875" style="1" customWidth="1"/>
    <col min="13" max="13" width="4" style="1" customWidth="1"/>
    <col min="14" max="14" width="3.6640625" style="1" customWidth="1"/>
    <col min="15" max="15" width="4.6640625" style="1" customWidth="1"/>
    <col min="16" max="16" width="4" style="1" customWidth="1"/>
    <col min="17" max="18" width="4.109375" style="1" customWidth="1"/>
    <col min="19" max="19" width="4" style="1" customWidth="1"/>
    <col min="20" max="20" width="3.44140625" style="1" customWidth="1"/>
    <col min="21" max="21" width="0.88671875" style="1" customWidth="1"/>
    <col min="22" max="22" width="1.88671875" style="1" customWidth="1"/>
    <col min="23" max="23" width="12.33203125" style="1" customWidth="1"/>
    <col min="24" max="24" width="9.6640625" style="1" customWidth="1"/>
    <col min="25" max="25" width="4.109375" style="1" customWidth="1"/>
    <col min="26" max="26" width="11.44140625" style="1" customWidth="1"/>
    <col min="27" max="27" width="11.5546875" style="1" customWidth="1"/>
    <col min="28" max="28" width="11.44140625" style="1" customWidth="1"/>
    <col min="29" max="16384" width="9.109375" style="1"/>
  </cols>
  <sheetData>
    <row r="1" spans="2:21" ht="6" customHeight="1" x14ac:dyDescent="0.25"/>
    <row r="2" spans="2:21" ht="13.8" customHeight="1" x14ac:dyDescent="0.25">
      <c r="B2" s="2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"/>
    </row>
    <row r="3" spans="2:21" ht="68.400000000000006" customHeight="1" x14ac:dyDescent="0.25">
      <c r="B3" s="2"/>
      <c r="C3" s="3"/>
      <c r="D3" s="3"/>
      <c r="E3" s="3"/>
      <c r="F3" s="3"/>
      <c r="G3" s="3"/>
      <c r="H3" s="3"/>
      <c r="I3" s="5"/>
      <c r="J3" s="5"/>
      <c r="K3" s="6" t="s">
        <v>0</v>
      </c>
      <c r="L3" s="6"/>
      <c r="M3" s="6"/>
      <c r="N3" s="6"/>
      <c r="O3" s="6"/>
      <c r="P3" s="6"/>
      <c r="Q3" s="6"/>
      <c r="R3" s="6"/>
      <c r="S3" s="6"/>
      <c r="T3" s="6"/>
      <c r="U3" s="2"/>
    </row>
    <row r="4" spans="2:21" ht="29.4" customHeight="1" x14ac:dyDescent="0.25">
      <c r="B4" s="2"/>
      <c r="C4" s="7" t="s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2"/>
    </row>
    <row r="5" spans="2:21" x14ac:dyDescent="0.25">
      <c r="B5" s="2"/>
      <c r="C5" s="3"/>
      <c r="D5" s="8" t="s">
        <v>2</v>
      </c>
      <c r="E5" s="9" t="s">
        <v>90</v>
      </c>
      <c r="F5" s="9"/>
      <c r="G5" s="10" t="s">
        <v>3</v>
      </c>
      <c r="H5" s="11" t="s">
        <v>91</v>
      </c>
      <c r="I5" s="11"/>
      <c r="J5" s="12" t="s">
        <v>92</v>
      </c>
      <c r="K5" s="12"/>
      <c r="L5" s="12"/>
      <c r="M5" s="12"/>
      <c r="N5" s="12"/>
      <c r="O5" s="3"/>
      <c r="P5" s="13"/>
      <c r="Q5" s="13"/>
      <c r="R5" s="13"/>
      <c r="S5" s="13"/>
      <c r="T5" s="5"/>
      <c r="U5" s="2"/>
    </row>
    <row r="6" spans="2:21" ht="9" customHeight="1" x14ac:dyDescent="0.25">
      <c r="B6" s="2"/>
      <c r="C6" s="14"/>
      <c r="D6" s="15"/>
      <c r="E6" s="15"/>
      <c r="F6" s="15"/>
      <c r="G6" s="15"/>
      <c r="H6" s="15"/>
      <c r="I6" s="15"/>
      <c r="J6" s="5"/>
      <c r="K6" s="5"/>
      <c r="L6" s="5"/>
      <c r="M6" s="16"/>
      <c r="N6" s="5"/>
      <c r="O6" s="5"/>
      <c r="P6" s="5"/>
      <c r="Q6" s="5"/>
      <c r="R6" s="5"/>
      <c r="S6" s="5"/>
      <c r="T6" s="5"/>
      <c r="U6" s="2"/>
    </row>
    <row r="7" spans="2:21" x14ac:dyDescent="0.25">
      <c r="B7" s="2"/>
      <c r="C7" s="17" t="s">
        <v>4</v>
      </c>
      <c r="D7" s="18"/>
      <c r="E7" s="19"/>
      <c r="F7" s="20" t="s">
        <v>93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"/>
    </row>
    <row r="8" spans="2:21" x14ac:dyDescent="0.25">
      <c r="B8" s="2"/>
      <c r="C8" s="17" t="s">
        <v>5</v>
      </c>
      <c r="D8" s="18"/>
      <c r="E8" s="19"/>
      <c r="F8" s="20">
        <v>290237319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"/>
    </row>
    <row r="9" spans="2:21" x14ac:dyDescent="0.25">
      <c r="B9" s="2"/>
      <c r="C9" s="17" t="s">
        <v>6</v>
      </c>
      <c r="D9" s="18"/>
      <c r="E9" s="19"/>
      <c r="F9" s="20" t="s">
        <v>94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"/>
    </row>
    <row r="10" spans="2:21" x14ac:dyDescent="0.25">
      <c r="B10" s="2"/>
      <c r="C10" s="17" t="s">
        <v>7</v>
      </c>
      <c r="D10" s="18"/>
      <c r="E10" s="19"/>
      <c r="F10" s="20" t="s">
        <v>95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"/>
    </row>
    <row r="11" spans="2:21" x14ac:dyDescent="0.25">
      <c r="B11" s="2"/>
      <c r="C11" s="17" t="s">
        <v>8</v>
      </c>
      <c r="D11" s="18"/>
      <c r="E11" s="19"/>
      <c r="F11" s="20" t="s">
        <v>96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"/>
    </row>
    <row r="12" spans="2:21" x14ac:dyDescent="0.25">
      <c r="B12" s="2"/>
      <c r="C12" s="17" t="s">
        <v>9</v>
      </c>
      <c r="D12" s="18"/>
      <c r="E12" s="19"/>
      <c r="F12" s="20" t="s">
        <v>97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"/>
    </row>
    <row r="13" spans="2:21" x14ac:dyDescent="0.25">
      <c r="B13" s="2"/>
      <c r="C13" s="17" t="s">
        <v>10</v>
      </c>
      <c r="D13" s="18"/>
      <c r="E13" s="19"/>
      <c r="F13" s="20" t="s">
        <v>98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"/>
    </row>
    <row r="14" spans="2:21" ht="9" customHeight="1" x14ac:dyDescent="0.25"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2"/>
    </row>
    <row r="15" spans="2:21" ht="83.25" customHeight="1" x14ac:dyDescent="0.25">
      <c r="B15" s="2"/>
      <c r="C15" s="21" t="s">
        <v>11</v>
      </c>
      <c r="D15" s="21" t="s">
        <v>12</v>
      </c>
      <c r="E15" s="22" t="s">
        <v>13</v>
      </c>
      <c r="F15" s="22"/>
      <c r="G15" s="22" t="s">
        <v>14</v>
      </c>
      <c r="H15" s="22"/>
      <c r="I15" s="22" t="s">
        <v>15</v>
      </c>
      <c r="J15" s="22"/>
      <c r="K15" s="22" t="s">
        <v>16</v>
      </c>
      <c r="L15" s="22"/>
      <c r="M15" s="22" t="s">
        <v>17</v>
      </c>
      <c r="N15" s="22"/>
      <c r="O15" s="23" t="s">
        <v>18</v>
      </c>
      <c r="P15" s="24"/>
      <c r="Q15" s="22" t="s">
        <v>19</v>
      </c>
      <c r="R15" s="22"/>
      <c r="S15" s="22" t="s">
        <v>20</v>
      </c>
      <c r="T15" s="22"/>
      <c r="U15" s="2"/>
    </row>
    <row r="16" spans="2:21" x14ac:dyDescent="0.25">
      <c r="B16" s="2"/>
      <c r="C16" s="25">
        <v>1</v>
      </c>
      <c r="D16" s="25">
        <v>2</v>
      </c>
      <c r="E16" s="26">
        <v>3</v>
      </c>
      <c r="F16" s="26"/>
      <c r="G16" s="26">
        <v>4</v>
      </c>
      <c r="H16" s="26"/>
      <c r="I16" s="26">
        <v>5</v>
      </c>
      <c r="J16" s="26"/>
      <c r="K16" s="26">
        <v>6</v>
      </c>
      <c r="L16" s="26"/>
      <c r="M16" s="26">
        <v>7</v>
      </c>
      <c r="N16" s="26"/>
      <c r="O16" s="26">
        <v>8</v>
      </c>
      <c r="P16" s="26"/>
      <c r="Q16" s="26">
        <v>9</v>
      </c>
      <c r="R16" s="26"/>
      <c r="S16" s="26">
        <v>10</v>
      </c>
      <c r="T16" s="26"/>
      <c r="U16" s="2"/>
    </row>
    <row r="17" spans="2:29" ht="16.2" customHeight="1" x14ac:dyDescent="0.25">
      <c r="B17" s="2"/>
      <c r="C17" s="27" t="str">
        <f>CONCATENATE("Остаток на ",DAY('[1]прил 1'!O20),".",MONTH('[1]прил 1'!O20),".",YEAR('[1]прил 1'!O20)-1)</f>
        <v>Остаток на 31.12.2020</v>
      </c>
      <c r="D17" s="28" t="s">
        <v>21</v>
      </c>
      <c r="E17" s="29">
        <v>3240</v>
      </c>
      <c r="F17" s="30"/>
      <c r="G17" s="31">
        <v>0</v>
      </c>
      <c r="H17" s="32"/>
      <c r="I17" s="31">
        <v>0</v>
      </c>
      <c r="J17" s="32"/>
      <c r="K17" s="29">
        <v>63</v>
      </c>
      <c r="L17" s="30"/>
      <c r="M17" s="29">
        <v>3415</v>
      </c>
      <c r="N17" s="30"/>
      <c r="O17" s="29">
        <v>1338</v>
      </c>
      <c r="P17" s="30"/>
      <c r="Q17" s="29">
        <v>0</v>
      </c>
      <c r="R17" s="30"/>
      <c r="S17" s="33">
        <f>SUM(E17,K17:R17)-G17-I17</f>
        <v>8056</v>
      </c>
      <c r="T17" s="34"/>
      <c r="U17" s="2"/>
      <c r="W17" s="35" t="s">
        <v>22</v>
      </c>
      <c r="X17" s="36"/>
      <c r="Y17" s="37"/>
    </row>
    <row r="18" spans="2:29" ht="27" customHeight="1" x14ac:dyDescent="0.25">
      <c r="B18" s="2"/>
      <c r="C18" s="38" t="s">
        <v>23</v>
      </c>
      <c r="D18" s="39" t="s">
        <v>24</v>
      </c>
      <c r="E18" s="40">
        <v>0</v>
      </c>
      <c r="F18" s="41"/>
      <c r="G18" s="40">
        <v>0</v>
      </c>
      <c r="H18" s="41"/>
      <c r="I18" s="40">
        <v>0</v>
      </c>
      <c r="J18" s="41"/>
      <c r="K18" s="40">
        <v>0</v>
      </c>
      <c r="L18" s="41"/>
      <c r="M18" s="40">
        <v>0</v>
      </c>
      <c r="N18" s="41"/>
      <c r="O18" s="40">
        <v>0</v>
      </c>
      <c r="P18" s="41"/>
      <c r="Q18" s="40">
        <v>0</v>
      </c>
      <c r="R18" s="41"/>
      <c r="S18" s="33">
        <f>SUM(E18:R18)</f>
        <v>0</v>
      </c>
      <c r="T18" s="34"/>
      <c r="U18" s="2"/>
      <c r="W18" s="42"/>
      <c r="X18" s="42"/>
    </row>
    <row r="19" spans="2:29" ht="27.6" x14ac:dyDescent="0.25">
      <c r="B19" s="2"/>
      <c r="C19" s="38" t="s">
        <v>25</v>
      </c>
      <c r="D19" s="39" t="s">
        <v>26</v>
      </c>
      <c r="E19" s="40">
        <v>0</v>
      </c>
      <c r="F19" s="41"/>
      <c r="G19" s="40">
        <v>0</v>
      </c>
      <c r="H19" s="41"/>
      <c r="I19" s="40">
        <v>0</v>
      </c>
      <c r="J19" s="41"/>
      <c r="K19" s="40">
        <v>0</v>
      </c>
      <c r="L19" s="41"/>
      <c r="M19" s="40">
        <v>0</v>
      </c>
      <c r="N19" s="41"/>
      <c r="O19" s="43">
        <v>-41</v>
      </c>
      <c r="P19" s="44"/>
      <c r="Q19" s="40">
        <v>0</v>
      </c>
      <c r="R19" s="41"/>
      <c r="S19" s="33">
        <f>SUM(E19:R19)</f>
        <v>-41</v>
      </c>
      <c r="T19" s="34"/>
      <c r="U19" s="2"/>
    </row>
    <row r="20" spans="2:29" ht="27.6" x14ac:dyDescent="0.25">
      <c r="B20" s="2"/>
      <c r="C20" s="45" t="str">
        <f>CONCATENATE("Скорректированный остаток 
на ",DAY('[1]прил 1'!O20),".",MONTH('[1]прил 1'!O20),".",YEAR('[1]прил 1'!O20)-1)</f>
        <v>Скорректированный остаток 
на 31.12.2020</v>
      </c>
      <c r="D20" s="39" t="s">
        <v>27</v>
      </c>
      <c r="E20" s="46">
        <f>E17+E18+E19</f>
        <v>3240</v>
      </c>
      <c r="F20" s="47"/>
      <c r="G20" s="48">
        <f>G17+G18+G19</f>
        <v>0</v>
      </c>
      <c r="H20" s="49"/>
      <c r="I20" s="48">
        <f>I17+I18+I19</f>
        <v>0</v>
      </c>
      <c r="J20" s="49"/>
      <c r="K20" s="46">
        <f>K17+K18+K19</f>
        <v>63</v>
      </c>
      <c r="L20" s="47"/>
      <c r="M20" s="46">
        <f>M17+M18+M19</f>
        <v>3415</v>
      </c>
      <c r="N20" s="47"/>
      <c r="O20" s="50">
        <f>O17+O18+O19</f>
        <v>1297</v>
      </c>
      <c r="P20" s="51"/>
      <c r="Q20" s="46">
        <f>Q17+Q18+Q19</f>
        <v>0</v>
      </c>
      <c r="R20" s="47"/>
      <c r="S20" s="33">
        <f>SUM(E20,K20:R20)-G20-I20</f>
        <v>8015</v>
      </c>
      <c r="T20" s="34"/>
      <c r="U20" s="2"/>
      <c r="W20" s="52" t="s">
        <v>22</v>
      </c>
      <c r="X20" s="53"/>
      <c r="Y20" s="54"/>
    </row>
    <row r="21" spans="2:29" x14ac:dyDescent="0.25">
      <c r="B21" s="2"/>
      <c r="C21" s="55" t="e">
        <f>CONCATENATE("За ",E5," ",G5," ",H5," ",YEAR(J5)-1," г.")</f>
        <v>#VALUE!</v>
      </c>
      <c r="D21" s="56"/>
      <c r="E21" s="33"/>
      <c r="F21" s="34"/>
      <c r="G21" s="33"/>
      <c r="H21" s="34"/>
      <c r="I21" s="33"/>
      <c r="J21" s="34"/>
      <c r="K21" s="33"/>
      <c r="L21" s="34"/>
      <c r="M21" s="33"/>
      <c r="N21" s="34"/>
      <c r="O21" s="33"/>
      <c r="P21" s="34"/>
      <c r="Q21" s="33"/>
      <c r="R21" s="57"/>
      <c r="S21" s="33"/>
      <c r="T21" s="34"/>
      <c r="U21" s="2"/>
    </row>
    <row r="22" spans="2:29" ht="27" customHeight="1" x14ac:dyDescent="0.25">
      <c r="B22" s="2"/>
      <c r="C22" s="58" t="s">
        <v>28</v>
      </c>
      <c r="D22" s="59" t="s">
        <v>29</v>
      </c>
      <c r="E22" s="60">
        <f>SUM(E24:F32)</f>
        <v>0</v>
      </c>
      <c r="F22" s="61"/>
      <c r="G22" s="60">
        <f>SUM(G24:H32)</f>
        <v>0</v>
      </c>
      <c r="H22" s="61"/>
      <c r="I22" s="60">
        <f>SUM(I24:J32)</f>
        <v>0</v>
      </c>
      <c r="J22" s="61"/>
      <c r="K22" s="60">
        <f>SUM(K24:L32)</f>
        <v>0</v>
      </c>
      <c r="L22" s="61"/>
      <c r="M22" s="60">
        <f>SUM(M24:N32)</f>
        <v>0</v>
      </c>
      <c r="N22" s="61"/>
      <c r="O22" s="60">
        <f>SUM(O24:P32)</f>
        <v>544</v>
      </c>
      <c r="P22" s="61"/>
      <c r="Q22" s="60">
        <f>SUM(Q24:R32)</f>
        <v>0</v>
      </c>
      <c r="R22" s="61"/>
      <c r="S22" s="60">
        <f>SUM(E22:R22)</f>
        <v>544</v>
      </c>
      <c r="T22" s="61"/>
      <c r="U22" s="2"/>
    </row>
    <row r="23" spans="2:29" x14ac:dyDescent="0.25">
      <c r="B23" s="2"/>
      <c r="C23" s="55" t="s">
        <v>30</v>
      </c>
      <c r="D23" s="56"/>
      <c r="E23" s="33"/>
      <c r="F23" s="34"/>
      <c r="G23" s="33"/>
      <c r="H23" s="34"/>
      <c r="I23" s="33"/>
      <c r="J23" s="34"/>
      <c r="K23" s="33"/>
      <c r="L23" s="34"/>
      <c r="M23" s="33"/>
      <c r="N23" s="34"/>
      <c r="O23" s="33"/>
      <c r="P23" s="34"/>
      <c r="Q23" s="33"/>
      <c r="R23" s="34"/>
      <c r="S23" s="62"/>
      <c r="T23" s="63"/>
      <c r="U23" s="2"/>
    </row>
    <row r="24" spans="2:29" x14ac:dyDescent="0.25">
      <c r="B24" s="2"/>
      <c r="C24" s="58" t="s">
        <v>31</v>
      </c>
      <c r="D24" s="59" t="s">
        <v>32</v>
      </c>
      <c r="E24" s="64">
        <v>0</v>
      </c>
      <c r="F24" s="65"/>
      <c r="G24" s="64">
        <v>0</v>
      </c>
      <c r="H24" s="65"/>
      <c r="I24" s="64">
        <v>0</v>
      </c>
      <c r="J24" s="65"/>
      <c r="K24" s="64">
        <v>0</v>
      </c>
      <c r="L24" s="65"/>
      <c r="M24" s="64">
        <v>0</v>
      </c>
      <c r="N24" s="65"/>
      <c r="O24" s="64">
        <v>544</v>
      </c>
      <c r="P24" s="65"/>
      <c r="Q24" s="64">
        <v>0</v>
      </c>
      <c r="R24" s="65"/>
      <c r="S24" s="60">
        <f>SUM(E24:R24)</f>
        <v>544</v>
      </c>
      <c r="T24" s="61"/>
      <c r="U24" s="2"/>
    </row>
    <row r="25" spans="2:29" ht="27.6" x14ac:dyDescent="0.25">
      <c r="B25" s="2"/>
      <c r="C25" s="66" t="s">
        <v>33</v>
      </c>
      <c r="D25" s="39" t="s">
        <v>34</v>
      </c>
      <c r="E25" s="64">
        <v>0</v>
      </c>
      <c r="F25" s="65"/>
      <c r="G25" s="64">
        <v>0</v>
      </c>
      <c r="H25" s="65"/>
      <c r="I25" s="64">
        <v>0</v>
      </c>
      <c r="J25" s="65"/>
      <c r="K25" s="64">
        <v>0</v>
      </c>
      <c r="L25" s="65"/>
      <c r="M25" s="64">
        <v>0</v>
      </c>
      <c r="N25" s="65"/>
      <c r="O25" s="64">
        <v>0</v>
      </c>
      <c r="P25" s="65"/>
      <c r="Q25" s="64">
        <v>0</v>
      </c>
      <c r="R25" s="65"/>
      <c r="S25" s="33">
        <f>SUM(E25:R25)</f>
        <v>0</v>
      </c>
      <c r="T25" s="34"/>
      <c r="U25" s="2"/>
      <c r="W25" s="67"/>
      <c r="X25" s="68"/>
      <c r="Y25" s="67"/>
      <c r="Z25" s="68"/>
    </row>
    <row r="26" spans="2:29" ht="41.4" x14ac:dyDescent="0.25">
      <c r="B26" s="2"/>
      <c r="C26" s="66" t="s">
        <v>35</v>
      </c>
      <c r="D26" s="39" t="s">
        <v>36</v>
      </c>
      <c r="E26" s="40">
        <v>0</v>
      </c>
      <c r="F26" s="41"/>
      <c r="G26" s="40">
        <v>0</v>
      </c>
      <c r="H26" s="41"/>
      <c r="I26" s="40">
        <v>0</v>
      </c>
      <c r="J26" s="41"/>
      <c r="K26" s="40">
        <v>0</v>
      </c>
      <c r="L26" s="41"/>
      <c r="M26" s="40">
        <v>0</v>
      </c>
      <c r="N26" s="41"/>
      <c r="O26" s="40">
        <v>0</v>
      </c>
      <c r="P26" s="41"/>
      <c r="Q26" s="40">
        <v>0</v>
      </c>
      <c r="R26" s="41"/>
      <c r="S26" s="33">
        <f t="shared" ref="S26:S32" si="0">SUM(E26:R26)</f>
        <v>0</v>
      </c>
      <c r="T26" s="34"/>
      <c r="U26" s="2"/>
      <c r="W26" s="67"/>
      <c r="X26" s="68"/>
      <c r="Y26" s="67"/>
      <c r="Z26" s="68"/>
    </row>
    <row r="27" spans="2:29" ht="27.6" x14ac:dyDescent="0.25">
      <c r="B27" s="2"/>
      <c r="C27" s="66" t="s">
        <v>37</v>
      </c>
      <c r="D27" s="39" t="s">
        <v>38</v>
      </c>
      <c r="E27" s="40">
        <v>0</v>
      </c>
      <c r="F27" s="41"/>
      <c r="G27" s="40">
        <v>0</v>
      </c>
      <c r="H27" s="41"/>
      <c r="I27" s="40">
        <v>0</v>
      </c>
      <c r="J27" s="41"/>
      <c r="K27" s="40">
        <v>0</v>
      </c>
      <c r="L27" s="41"/>
      <c r="M27" s="40">
        <v>0</v>
      </c>
      <c r="N27" s="41"/>
      <c r="O27" s="40">
        <v>0</v>
      </c>
      <c r="P27" s="41"/>
      <c r="Q27" s="40">
        <v>0</v>
      </c>
      <c r="R27" s="41"/>
      <c r="S27" s="33">
        <f t="shared" si="0"/>
        <v>0</v>
      </c>
      <c r="T27" s="34"/>
      <c r="U27" s="2"/>
    </row>
    <row r="28" spans="2:29" ht="27.6" x14ac:dyDescent="0.25">
      <c r="B28" s="2"/>
      <c r="C28" s="66" t="s">
        <v>39</v>
      </c>
      <c r="D28" s="39" t="s">
        <v>40</v>
      </c>
      <c r="E28" s="40">
        <v>0</v>
      </c>
      <c r="F28" s="41"/>
      <c r="G28" s="40">
        <v>0</v>
      </c>
      <c r="H28" s="41"/>
      <c r="I28" s="40">
        <v>0</v>
      </c>
      <c r="J28" s="41"/>
      <c r="K28" s="40">
        <v>0</v>
      </c>
      <c r="L28" s="41"/>
      <c r="M28" s="40">
        <v>0</v>
      </c>
      <c r="N28" s="41"/>
      <c r="O28" s="40">
        <v>0</v>
      </c>
      <c r="P28" s="41"/>
      <c r="Q28" s="40">
        <v>0</v>
      </c>
      <c r="R28" s="41"/>
      <c r="S28" s="33">
        <f t="shared" si="0"/>
        <v>0</v>
      </c>
      <c r="T28" s="34"/>
      <c r="U28" s="2"/>
      <c r="W28" s="69"/>
      <c r="X28" s="69"/>
      <c r="Y28" s="69"/>
      <c r="Z28" s="69"/>
      <c r="AA28" s="69"/>
      <c r="AB28" s="69"/>
      <c r="AC28" s="69"/>
    </row>
    <row r="29" spans="2:29" ht="41.4" x14ac:dyDescent="0.25">
      <c r="B29" s="2"/>
      <c r="C29" s="66" t="s">
        <v>41</v>
      </c>
      <c r="D29" s="39" t="s">
        <v>42</v>
      </c>
      <c r="E29" s="40">
        <v>0</v>
      </c>
      <c r="F29" s="41"/>
      <c r="G29" s="40">
        <v>0</v>
      </c>
      <c r="H29" s="41"/>
      <c r="I29" s="40">
        <v>0</v>
      </c>
      <c r="J29" s="41"/>
      <c r="K29" s="40">
        <v>0</v>
      </c>
      <c r="L29" s="41"/>
      <c r="M29" s="40">
        <v>0</v>
      </c>
      <c r="N29" s="41"/>
      <c r="O29" s="40">
        <v>0</v>
      </c>
      <c r="P29" s="41"/>
      <c r="Q29" s="40">
        <v>0</v>
      </c>
      <c r="R29" s="41"/>
      <c r="S29" s="33">
        <f t="shared" si="0"/>
        <v>0</v>
      </c>
      <c r="T29" s="34"/>
      <c r="U29" s="2"/>
      <c r="W29" s="69"/>
      <c r="X29" s="69"/>
      <c r="Y29" s="69"/>
      <c r="Z29" s="69"/>
      <c r="AA29" s="69"/>
      <c r="AB29" s="69"/>
      <c r="AC29" s="69"/>
    </row>
    <row r="30" spans="2:29" x14ac:dyDescent="0.25">
      <c r="B30" s="2"/>
      <c r="C30" s="66" t="s">
        <v>43</v>
      </c>
      <c r="D30" s="39" t="s">
        <v>44</v>
      </c>
      <c r="E30" s="40">
        <v>0</v>
      </c>
      <c r="F30" s="41"/>
      <c r="G30" s="40">
        <v>0</v>
      </c>
      <c r="H30" s="41"/>
      <c r="I30" s="40">
        <v>0</v>
      </c>
      <c r="J30" s="41"/>
      <c r="K30" s="40">
        <v>0</v>
      </c>
      <c r="L30" s="41"/>
      <c r="M30" s="40">
        <v>0</v>
      </c>
      <c r="N30" s="41"/>
      <c r="O30" s="40">
        <v>0</v>
      </c>
      <c r="P30" s="41"/>
      <c r="Q30" s="40">
        <v>0</v>
      </c>
      <c r="R30" s="41"/>
      <c r="S30" s="33">
        <f t="shared" si="0"/>
        <v>0</v>
      </c>
      <c r="T30" s="34"/>
      <c r="U30" s="2"/>
      <c r="W30" s="69"/>
      <c r="X30" s="69"/>
      <c r="Y30" s="69"/>
      <c r="Z30" s="69"/>
      <c r="AA30" s="69"/>
      <c r="AB30" s="69"/>
      <c r="AC30" s="69"/>
    </row>
    <row r="31" spans="2:29" ht="15" customHeight="1" x14ac:dyDescent="0.25">
      <c r="B31" s="2"/>
      <c r="C31" s="66" t="s">
        <v>45</v>
      </c>
      <c r="D31" s="39" t="s">
        <v>46</v>
      </c>
      <c r="E31" s="40">
        <v>0</v>
      </c>
      <c r="F31" s="41"/>
      <c r="G31" s="40">
        <v>0</v>
      </c>
      <c r="H31" s="41"/>
      <c r="I31" s="40">
        <v>0</v>
      </c>
      <c r="J31" s="41"/>
      <c r="K31" s="40">
        <v>0</v>
      </c>
      <c r="L31" s="41"/>
      <c r="M31" s="40">
        <v>0</v>
      </c>
      <c r="N31" s="41"/>
      <c r="O31" s="40">
        <v>0</v>
      </c>
      <c r="P31" s="41"/>
      <c r="Q31" s="40">
        <v>0</v>
      </c>
      <c r="R31" s="41"/>
      <c r="S31" s="33">
        <f t="shared" si="0"/>
        <v>0</v>
      </c>
      <c r="T31" s="34"/>
      <c r="U31" s="2"/>
      <c r="W31" s="70" t="str">
        <f>IF(AND(X36=Z36,X37=Z37)," ","ВНИМАНИЕ: проверять правильность выполнения условий необходимо только после полного заполнения формы.")</f>
        <v xml:space="preserve"> </v>
      </c>
      <c r="X31" s="70"/>
      <c r="Y31" s="70"/>
      <c r="Z31" s="70"/>
      <c r="AA31" s="70"/>
      <c r="AB31" s="70"/>
      <c r="AC31" s="70"/>
    </row>
    <row r="32" spans="2:29" x14ac:dyDescent="0.25">
      <c r="B32" s="2"/>
      <c r="C32" s="66" t="s">
        <v>45</v>
      </c>
      <c r="D32" s="39" t="s">
        <v>47</v>
      </c>
      <c r="E32" s="40">
        <v>0</v>
      </c>
      <c r="F32" s="41"/>
      <c r="G32" s="40">
        <v>0</v>
      </c>
      <c r="H32" s="41"/>
      <c r="I32" s="40">
        <v>0</v>
      </c>
      <c r="J32" s="41"/>
      <c r="K32" s="40">
        <v>0</v>
      </c>
      <c r="L32" s="41"/>
      <c r="M32" s="40">
        <v>0</v>
      </c>
      <c r="N32" s="41"/>
      <c r="O32" s="40">
        <v>0</v>
      </c>
      <c r="P32" s="41"/>
      <c r="Q32" s="40">
        <v>0</v>
      </c>
      <c r="R32" s="41"/>
      <c r="S32" s="33">
        <f t="shared" si="0"/>
        <v>0</v>
      </c>
      <c r="T32" s="34"/>
      <c r="U32" s="2"/>
      <c r="W32" s="70"/>
      <c r="X32" s="70"/>
      <c r="Y32" s="70"/>
      <c r="Z32" s="70"/>
      <c r="AA32" s="70"/>
      <c r="AB32" s="70"/>
      <c r="AC32" s="70"/>
    </row>
    <row r="33" spans="2:30" ht="27.6" x14ac:dyDescent="0.25">
      <c r="B33" s="2"/>
      <c r="C33" s="38" t="s">
        <v>48</v>
      </c>
      <c r="D33" s="39" t="s">
        <v>49</v>
      </c>
      <c r="E33" s="48">
        <f>SUM(E35:F43)</f>
        <v>0</v>
      </c>
      <c r="F33" s="49"/>
      <c r="G33" s="48">
        <f>SUM(G35:H43)</f>
        <v>0</v>
      </c>
      <c r="H33" s="49"/>
      <c r="I33" s="48">
        <f>SUM(I35:J43)</f>
        <v>0</v>
      </c>
      <c r="J33" s="49"/>
      <c r="K33" s="48">
        <f>SUM(K35:L43)</f>
        <v>0</v>
      </c>
      <c r="L33" s="49"/>
      <c r="M33" s="48">
        <f>SUM(M35:N43)</f>
        <v>0</v>
      </c>
      <c r="N33" s="49"/>
      <c r="O33" s="48">
        <f>SUM(O35:P43)</f>
        <v>0</v>
      </c>
      <c r="P33" s="49"/>
      <c r="Q33" s="48">
        <f>SUM(Q35:R43)</f>
        <v>0</v>
      </c>
      <c r="R33" s="49"/>
      <c r="S33" s="71">
        <f>SUM(E33:R33)</f>
        <v>0</v>
      </c>
      <c r="T33" s="72"/>
      <c r="U33" s="2"/>
      <c r="W33" s="73" t="str">
        <f>IF(AND(X36=Z36,X37=Z37)," ","Если ячейки окрасились в желтый цвет, это означает, что данные Отчета об изменении собственного капитала не равны данным Отчета о прибылях и убытках.")</f>
        <v xml:space="preserve"> </v>
      </c>
      <c r="X33" s="73"/>
      <c r="Y33" s="73"/>
      <c r="Z33" s="73"/>
      <c r="AA33" s="73"/>
      <c r="AB33" s="73"/>
      <c r="AC33" s="73"/>
    </row>
    <row r="34" spans="2:30" x14ac:dyDescent="0.25">
      <c r="B34" s="2"/>
      <c r="C34" s="55" t="s">
        <v>30</v>
      </c>
      <c r="D34" s="28"/>
      <c r="E34" s="71"/>
      <c r="F34" s="72"/>
      <c r="G34" s="71"/>
      <c r="H34" s="72"/>
      <c r="I34" s="71"/>
      <c r="J34" s="72"/>
      <c r="K34" s="71"/>
      <c r="L34" s="72"/>
      <c r="M34" s="71"/>
      <c r="N34" s="72"/>
      <c r="O34" s="71"/>
      <c r="P34" s="72"/>
      <c r="Q34" s="71"/>
      <c r="R34" s="72"/>
      <c r="S34" s="71"/>
      <c r="T34" s="72"/>
      <c r="U34" s="2"/>
      <c r="W34" s="73"/>
      <c r="X34" s="73"/>
      <c r="Y34" s="73"/>
      <c r="Z34" s="73"/>
      <c r="AA34" s="73"/>
      <c r="AB34" s="73"/>
      <c r="AC34" s="73"/>
    </row>
    <row r="35" spans="2:30" x14ac:dyDescent="0.25">
      <c r="B35" s="2"/>
      <c r="C35" s="58" t="s">
        <v>50</v>
      </c>
      <c r="D35" s="74" t="s">
        <v>51</v>
      </c>
      <c r="E35" s="75">
        <v>0</v>
      </c>
      <c r="F35" s="76"/>
      <c r="G35" s="75">
        <v>0</v>
      </c>
      <c r="H35" s="76"/>
      <c r="I35" s="75">
        <v>0</v>
      </c>
      <c r="J35" s="76"/>
      <c r="K35" s="75">
        <v>0</v>
      </c>
      <c r="L35" s="76"/>
      <c r="M35" s="75">
        <v>0</v>
      </c>
      <c r="N35" s="76"/>
      <c r="O35" s="75">
        <v>0</v>
      </c>
      <c r="P35" s="76"/>
      <c r="Q35" s="75">
        <v>0</v>
      </c>
      <c r="R35" s="76"/>
      <c r="S35" s="77">
        <f>SUM(E35:R35)</f>
        <v>0</v>
      </c>
      <c r="T35" s="78"/>
      <c r="U35" s="2"/>
      <c r="W35" s="73"/>
      <c r="X35" s="73"/>
      <c r="Y35" s="73"/>
      <c r="Z35" s="73"/>
      <c r="AA35" s="73"/>
      <c r="AB35" s="73"/>
      <c r="AC35" s="73"/>
    </row>
    <row r="36" spans="2:30" ht="27.6" x14ac:dyDescent="0.25">
      <c r="B36" s="2"/>
      <c r="C36" s="66" t="s">
        <v>33</v>
      </c>
      <c r="D36" s="39" t="s">
        <v>52</v>
      </c>
      <c r="E36" s="79">
        <v>0</v>
      </c>
      <c r="F36" s="80"/>
      <c r="G36" s="79">
        <v>0</v>
      </c>
      <c r="H36" s="80"/>
      <c r="I36" s="79">
        <v>0</v>
      </c>
      <c r="J36" s="80"/>
      <c r="K36" s="79">
        <v>0</v>
      </c>
      <c r="L36" s="80"/>
      <c r="M36" s="79">
        <v>0</v>
      </c>
      <c r="N36" s="80"/>
      <c r="O36" s="79">
        <v>0</v>
      </c>
      <c r="P36" s="80"/>
      <c r="Q36" s="79">
        <v>0</v>
      </c>
      <c r="R36" s="80"/>
      <c r="S36" s="71">
        <f>SUM(E36:R36)</f>
        <v>0</v>
      </c>
      <c r="T36" s="72"/>
      <c r="U36" s="2"/>
      <c r="W36" s="81" t="s">
        <v>53</v>
      </c>
      <c r="X36" s="81">
        <f>'[1]прил 2'!O55</f>
        <v>0</v>
      </c>
      <c r="Y36" s="81" t="s">
        <v>54</v>
      </c>
      <c r="Z36" s="82">
        <f>M25-M36</f>
        <v>0</v>
      </c>
      <c r="AA36" s="81" t="s">
        <v>55</v>
      </c>
      <c r="AB36" s="81"/>
      <c r="AC36" s="69"/>
    </row>
    <row r="37" spans="2:30" ht="41.4" x14ac:dyDescent="0.25">
      <c r="B37" s="2"/>
      <c r="C37" s="66" t="s">
        <v>56</v>
      </c>
      <c r="D37" s="39" t="s">
        <v>57</v>
      </c>
      <c r="E37" s="79">
        <v>0</v>
      </c>
      <c r="F37" s="80"/>
      <c r="G37" s="79">
        <v>0</v>
      </c>
      <c r="H37" s="80"/>
      <c r="I37" s="79">
        <v>0</v>
      </c>
      <c r="J37" s="80"/>
      <c r="K37" s="79">
        <v>0</v>
      </c>
      <c r="L37" s="80"/>
      <c r="M37" s="79">
        <v>0</v>
      </c>
      <c r="N37" s="80"/>
      <c r="O37" s="79">
        <v>0</v>
      </c>
      <c r="P37" s="80"/>
      <c r="Q37" s="79">
        <v>0</v>
      </c>
      <c r="R37" s="80"/>
      <c r="S37" s="71">
        <f t="shared" ref="S37:S46" si="1">SUM(E37:R37)</f>
        <v>0</v>
      </c>
      <c r="T37" s="72"/>
      <c r="U37" s="2"/>
      <c r="W37" s="81" t="s">
        <v>58</v>
      </c>
      <c r="X37" s="81">
        <f>'[1]прил 2'!O56</f>
        <v>0</v>
      </c>
      <c r="Y37" s="81" t="s">
        <v>54</v>
      </c>
      <c r="Z37" s="82">
        <f>S26-S37</f>
        <v>0</v>
      </c>
      <c r="AA37" s="81" t="s">
        <v>59</v>
      </c>
      <c r="AB37" s="81"/>
      <c r="AC37" s="69"/>
    </row>
    <row r="38" spans="2:30" ht="27.6" x14ac:dyDescent="0.25">
      <c r="B38" s="2"/>
      <c r="C38" s="66" t="s">
        <v>60</v>
      </c>
      <c r="D38" s="39" t="s">
        <v>61</v>
      </c>
      <c r="E38" s="79">
        <v>0</v>
      </c>
      <c r="F38" s="80"/>
      <c r="G38" s="79">
        <v>0</v>
      </c>
      <c r="H38" s="80"/>
      <c r="I38" s="79">
        <v>0</v>
      </c>
      <c r="J38" s="80"/>
      <c r="K38" s="79">
        <v>0</v>
      </c>
      <c r="L38" s="80"/>
      <c r="M38" s="79">
        <v>0</v>
      </c>
      <c r="N38" s="80"/>
      <c r="O38" s="79">
        <v>0</v>
      </c>
      <c r="P38" s="80"/>
      <c r="Q38" s="79">
        <v>0</v>
      </c>
      <c r="R38" s="80"/>
      <c r="S38" s="71">
        <f t="shared" si="1"/>
        <v>0</v>
      </c>
      <c r="T38" s="72"/>
      <c r="U38" s="2"/>
      <c r="W38" s="69"/>
      <c r="X38" s="69"/>
      <c r="Y38" s="69"/>
      <c r="Z38" s="69"/>
      <c r="AA38" s="69"/>
      <c r="AB38" s="69"/>
      <c r="AC38" s="69"/>
    </row>
    <row r="39" spans="2:30" ht="27.6" x14ac:dyDescent="0.25">
      <c r="B39" s="2"/>
      <c r="C39" s="66" t="s">
        <v>62</v>
      </c>
      <c r="D39" s="39" t="s">
        <v>63</v>
      </c>
      <c r="E39" s="79">
        <v>0</v>
      </c>
      <c r="F39" s="80"/>
      <c r="G39" s="79">
        <v>0</v>
      </c>
      <c r="H39" s="80"/>
      <c r="I39" s="79">
        <v>0</v>
      </c>
      <c r="J39" s="80"/>
      <c r="K39" s="79">
        <v>0</v>
      </c>
      <c r="L39" s="80"/>
      <c r="M39" s="79">
        <v>0</v>
      </c>
      <c r="N39" s="80"/>
      <c r="O39" s="79">
        <v>0</v>
      </c>
      <c r="P39" s="80"/>
      <c r="Q39" s="79">
        <v>0</v>
      </c>
      <c r="R39" s="80"/>
      <c r="S39" s="71">
        <f t="shared" si="1"/>
        <v>0</v>
      </c>
      <c r="T39" s="72"/>
      <c r="U39" s="2"/>
      <c r="W39" s="69"/>
      <c r="X39" s="69"/>
      <c r="Y39" s="69"/>
      <c r="Z39" s="69"/>
      <c r="AA39" s="69"/>
      <c r="AB39" s="69"/>
      <c r="AC39" s="69"/>
    </row>
    <row r="40" spans="2:30" ht="41.4" x14ac:dyDescent="0.25">
      <c r="B40" s="2"/>
      <c r="C40" s="66" t="s">
        <v>64</v>
      </c>
      <c r="D40" s="39" t="s">
        <v>65</v>
      </c>
      <c r="E40" s="79">
        <v>0</v>
      </c>
      <c r="F40" s="80"/>
      <c r="G40" s="79">
        <v>0</v>
      </c>
      <c r="H40" s="80"/>
      <c r="I40" s="79">
        <v>0</v>
      </c>
      <c r="J40" s="80"/>
      <c r="K40" s="79">
        <v>0</v>
      </c>
      <c r="L40" s="80"/>
      <c r="M40" s="79">
        <v>0</v>
      </c>
      <c r="N40" s="80"/>
      <c r="O40" s="79">
        <v>0</v>
      </c>
      <c r="P40" s="80"/>
      <c r="Q40" s="79"/>
      <c r="R40" s="80"/>
      <c r="S40" s="71">
        <f t="shared" si="1"/>
        <v>0</v>
      </c>
      <c r="T40" s="72"/>
      <c r="U40" s="2"/>
      <c r="W40" s="69"/>
      <c r="X40" s="69"/>
      <c r="Y40" s="69"/>
      <c r="Z40" s="69"/>
      <c r="AA40" s="69"/>
      <c r="AB40" s="69"/>
      <c r="AC40" s="69"/>
    </row>
    <row r="41" spans="2:30" x14ac:dyDescent="0.25">
      <c r="B41" s="2"/>
      <c r="C41" s="66" t="s">
        <v>43</v>
      </c>
      <c r="D41" s="39" t="s">
        <v>66</v>
      </c>
      <c r="E41" s="79">
        <v>0</v>
      </c>
      <c r="F41" s="80"/>
      <c r="G41" s="79">
        <v>0</v>
      </c>
      <c r="H41" s="80"/>
      <c r="I41" s="79">
        <v>0</v>
      </c>
      <c r="J41" s="80"/>
      <c r="K41" s="79">
        <v>0</v>
      </c>
      <c r="L41" s="80"/>
      <c r="M41" s="79">
        <v>0</v>
      </c>
      <c r="N41" s="80"/>
      <c r="O41" s="79">
        <v>0</v>
      </c>
      <c r="P41" s="80"/>
      <c r="Q41" s="79">
        <v>0</v>
      </c>
      <c r="R41" s="80"/>
      <c r="S41" s="71">
        <f t="shared" si="1"/>
        <v>0</v>
      </c>
      <c r="T41" s="72"/>
      <c r="U41" s="2"/>
      <c r="W41" s="69"/>
      <c r="X41" s="69"/>
      <c r="Y41" s="69"/>
      <c r="Z41" s="69"/>
      <c r="AA41" s="69"/>
      <c r="AB41" s="69"/>
      <c r="AC41" s="69"/>
    </row>
    <row r="42" spans="2:30" ht="27.6" x14ac:dyDescent="0.25">
      <c r="B42" s="2"/>
      <c r="C42" s="66" t="s">
        <v>67</v>
      </c>
      <c r="D42" s="39" t="s">
        <v>68</v>
      </c>
      <c r="E42" s="79">
        <v>0</v>
      </c>
      <c r="F42" s="80"/>
      <c r="G42" s="79">
        <v>0</v>
      </c>
      <c r="H42" s="80"/>
      <c r="I42" s="79">
        <v>0</v>
      </c>
      <c r="J42" s="80"/>
      <c r="K42" s="79">
        <v>0</v>
      </c>
      <c r="L42" s="80"/>
      <c r="M42" s="79">
        <v>0</v>
      </c>
      <c r="N42" s="80"/>
      <c r="O42" s="79">
        <v>0</v>
      </c>
      <c r="P42" s="80"/>
      <c r="Q42" s="79">
        <v>0</v>
      </c>
      <c r="R42" s="80"/>
      <c r="S42" s="71">
        <f t="shared" si="1"/>
        <v>0</v>
      </c>
      <c r="T42" s="72"/>
      <c r="U42" s="2"/>
      <c r="W42" s="70" t="e">
        <f>IF(AND(AC47=0,AC49=0,#REF!=0,AC51=0,AC53=0,AC54=0)," ","ВНИМАНИЕ: проверять правильность выполнения условий необходимо только после полного заполнения формы.")</f>
        <v>#REF!</v>
      </c>
      <c r="X42" s="70"/>
      <c r="Y42" s="70"/>
      <c r="Z42" s="70"/>
      <c r="AA42" s="70"/>
      <c r="AB42" s="70"/>
      <c r="AC42" s="69"/>
    </row>
    <row r="43" spans="2:30" x14ac:dyDescent="0.25">
      <c r="B43" s="2"/>
      <c r="C43" s="66" t="s">
        <v>45</v>
      </c>
      <c r="D43" s="39" t="s">
        <v>69</v>
      </c>
      <c r="E43" s="79">
        <v>0</v>
      </c>
      <c r="F43" s="80"/>
      <c r="G43" s="79">
        <v>0</v>
      </c>
      <c r="H43" s="80"/>
      <c r="I43" s="79">
        <v>0</v>
      </c>
      <c r="J43" s="80"/>
      <c r="K43" s="79">
        <v>0</v>
      </c>
      <c r="L43" s="80"/>
      <c r="M43" s="79">
        <v>0</v>
      </c>
      <c r="N43" s="80"/>
      <c r="O43" s="79">
        <v>0</v>
      </c>
      <c r="P43" s="80"/>
      <c r="Q43" s="79">
        <v>0</v>
      </c>
      <c r="R43" s="80"/>
      <c r="S43" s="48">
        <f t="shared" si="1"/>
        <v>0</v>
      </c>
      <c r="T43" s="49"/>
      <c r="U43" s="2"/>
      <c r="W43" s="70"/>
      <c r="X43" s="70"/>
      <c r="Y43" s="70"/>
      <c r="Z43" s="70"/>
      <c r="AA43" s="70"/>
      <c r="AB43" s="70"/>
      <c r="AC43" s="69"/>
    </row>
    <row r="44" spans="2:30" ht="13.5" customHeight="1" x14ac:dyDescent="0.25">
      <c r="B44" s="2"/>
      <c r="C44" s="38" t="s">
        <v>70</v>
      </c>
      <c r="D44" s="39" t="s">
        <v>71</v>
      </c>
      <c r="E44" s="40">
        <v>0</v>
      </c>
      <c r="F44" s="41"/>
      <c r="G44" s="40">
        <v>0</v>
      </c>
      <c r="H44" s="41"/>
      <c r="I44" s="40">
        <v>0</v>
      </c>
      <c r="J44" s="41"/>
      <c r="K44" s="40">
        <v>0</v>
      </c>
      <c r="L44" s="41"/>
      <c r="M44" s="40">
        <v>0</v>
      </c>
      <c r="N44" s="41"/>
      <c r="O44" s="40">
        <v>0</v>
      </c>
      <c r="P44" s="41"/>
      <c r="Q44" s="40">
        <v>0</v>
      </c>
      <c r="R44" s="41"/>
      <c r="S44" s="33">
        <f t="shared" si="1"/>
        <v>0</v>
      </c>
      <c r="T44" s="34"/>
      <c r="U44" s="2"/>
      <c r="W44" s="83" t="e">
        <f>IF(AND(AC47=0,AC49=0,#REF!=0,AC51=0,AC53=0,AC54=0)," ","Если ячейки окрасились в желтый цвет, это означает, что данные Отчета об изменении собственного капитала не равны данным Бухгалтерского баланса.")</f>
        <v>#REF!</v>
      </c>
      <c r="X44" s="83"/>
      <c r="Y44" s="83"/>
      <c r="Z44" s="83"/>
      <c r="AA44" s="83"/>
      <c r="AB44" s="83"/>
      <c r="AC44" s="69"/>
    </row>
    <row r="45" spans="2:30" x14ac:dyDescent="0.25">
      <c r="B45" s="2"/>
      <c r="C45" s="38" t="s">
        <v>72</v>
      </c>
      <c r="D45" s="39" t="s">
        <v>73</v>
      </c>
      <c r="E45" s="40">
        <v>0</v>
      </c>
      <c r="F45" s="41"/>
      <c r="G45" s="40">
        <v>0</v>
      </c>
      <c r="H45" s="41"/>
      <c r="I45" s="40">
        <v>0</v>
      </c>
      <c r="J45" s="41"/>
      <c r="K45" s="40">
        <v>2</v>
      </c>
      <c r="L45" s="41"/>
      <c r="M45" s="40">
        <v>0</v>
      </c>
      <c r="N45" s="41"/>
      <c r="O45" s="40">
        <v>-2</v>
      </c>
      <c r="P45" s="41"/>
      <c r="Q45" s="40">
        <v>0</v>
      </c>
      <c r="R45" s="41"/>
      <c r="S45" s="33">
        <f t="shared" si="1"/>
        <v>0</v>
      </c>
      <c r="T45" s="34"/>
      <c r="U45" s="2"/>
      <c r="W45" s="83"/>
      <c r="X45" s="83"/>
      <c r="Y45" s="83"/>
      <c r="Z45" s="83"/>
      <c r="AA45" s="83"/>
      <c r="AB45" s="83"/>
      <c r="AC45" s="69"/>
    </row>
    <row r="46" spans="2:30" ht="27.6" x14ac:dyDescent="0.25">
      <c r="B46" s="2"/>
      <c r="C46" s="38" t="s">
        <v>74</v>
      </c>
      <c r="D46" s="39" t="s">
        <v>75</v>
      </c>
      <c r="E46" s="40">
        <v>0</v>
      </c>
      <c r="F46" s="41"/>
      <c r="G46" s="40">
        <v>0</v>
      </c>
      <c r="H46" s="41"/>
      <c r="I46" s="40">
        <v>0</v>
      </c>
      <c r="J46" s="41"/>
      <c r="K46" s="40"/>
      <c r="L46" s="41"/>
      <c r="M46" s="40">
        <v>-336</v>
      </c>
      <c r="N46" s="41"/>
      <c r="O46" s="40">
        <v>336</v>
      </c>
      <c r="P46" s="41"/>
      <c r="Q46" s="40">
        <v>0</v>
      </c>
      <c r="R46" s="41"/>
      <c r="S46" s="33">
        <f t="shared" si="1"/>
        <v>0</v>
      </c>
      <c r="T46" s="34"/>
      <c r="U46" s="2"/>
      <c r="W46" s="83"/>
      <c r="X46" s="83"/>
      <c r="Y46" s="83"/>
      <c r="Z46" s="83"/>
      <c r="AA46" s="83"/>
      <c r="AB46" s="83"/>
      <c r="AC46" s="69"/>
    </row>
    <row r="47" spans="2:30" ht="16.2" customHeight="1" x14ac:dyDescent="0.25">
      <c r="B47" s="2"/>
      <c r="C47" s="84" t="str">
        <f>CONCATENATE("Остаток на ",'[1]прил 1'!V8,".",IF('[1]прил 1'!V9&lt;10,CONCATENATE("0",'[1]прил 1'!V9,),'[1]прил 1'!V9),".",YEAR('[1]прил 1'!U6)-1)</f>
        <v>Остаток на 31.12.2021</v>
      </c>
      <c r="D47" s="28">
        <v>100</v>
      </c>
      <c r="E47" s="33">
        <f>E20+E22-E33+E44+E45+E46</f>
        <v>3240</v>
      </c>
      <c r="F47" s="34"/>
      <c r="G47" s="71">
        <f>G20+G22-G33+G44+G45+G46</f>
        <v>0</v>
      </c>
      <c r="H47" s="72"/>
      <c r="I47" s="71">
        <f>I20+I22-I33+I44+I45+I46</f>
        <v>0</v>
      </c>
      <c r="J47" s="72"/>
      <c r="K47" s="33">
        <f>K20+K22-K33+K44+K45+K46</f>
        <v>65</v>
      </c>
      <c r="L47" s="34"/>
      <c r="M47" s="33">
        <f>M20+M22-M33+M44+M45+M46</f>
        <v>3079</v>
      </c>
      <c r="N47" s="34"/>
      <c r="O47" s="85">
        <f>O20+O22-O33+O44+O45+O46</f>
        <v>2175</v>
      </c>
      <c r="P47" s="86"/>
      <c r="Q47" s="33">
        <f>Q20+Q22-Q33+Q44+Q45+Q46</f>
        <v>0</v>
      </c>
      <c r="R47" s="34"/>
      <c r="S47" s="33">
        <f>SUM(E47,K47:R47)-G47-I47</f>
        <v>8559</v>
      </c>
      <c r="T47" s="34"/>
      <c r="U47" s="2"/>
      <c r="W47" s="87" t="e">
        <f>IF(E51=AD47," ",IF(E51&lt;AD47,CONCATENATE("Данные стр.110-131 гр.3 превышают на ",AC47," данные в стр.140 гр.3. Необходимо проверить заполнение строк 110-131."),CONCATENATE("Данные стр.110-131 гр.3 меньше на ",AC47," данных в стр.140 гр.3. Необходимо проверить заполнение строк 110-131.")))</f>
        <v>#REF!</v>
      </c>
      <c r="X47" s="87"/>
      <c r="Y47" s="87"/>
      <c r="Z47" s="87"/>
      <c r="AA47" s="87"/>
      <c r="AB47" s="87"/>
      <c r="AC47" s="88" t="e">
        <f>ABS(E51-AD47)</f>
        <v>#REF!</v>
      </c>
      <c r="AD47" s="88" t="e">
        <f>E48+E49+E50+#REF!</f>
        <v>#REF!</v>
      </c>
    </row>
    <row r="48" spans="2:30" ht="16.8" customHeight="1" x14ac:dyDescent="0.25">
      <c r="B48" s="2"/>
      <c r="C48" s="89" t="str">
        <f>CONCATENATE("Остаток на ",DAY('[1]прил 1'!O20),".",MONTH('[1]прил 1'!O20),".",YEAR('[1]прил 1'!O20))</f>
        <v>Остаток на 31.12.2021</v>
      </c>
      <c r="D48" s="28">
        <v>110</v>
      </c>
      <c r="E48" s="29">
        <v>3240</v>
      </c>
      <c r="F48" s="30"/>
      <c r="G48" s="31">
        <v>0</v>
      </c>
      <c r="H48" s="32"/>
      <c r="I48" s="31">
        <v>0</v>
      </c>
      <c r="J48" s="32"/>
      <c r="K48" s="29">
        <v>65</v>
      </c>
      <c r="L48" s="30"/>
      <c r="M48" s="29">
        <v>3079</v>
      </c>
      <c r="N48" s="30"/>
      <c r="O48" s="90">
        <v>2175</v>
      </c>
      <c r="P48" s="91"/>
      <c r="Q48" s="29">
        <v>0</v>
      </c>
      <c r="R48" s="30"/>
      <c r="S48" s="33">
        <f>SUM(E48,K48:R48)-G48-I48</f>
        <v>8559</v>
      </c>
      <c r="T48" s="34"/>
      <c r="U48" s="2"/>
      <c r="W48" s="87"/>
      <c r="X48" s="87"/>
      <c r="Y48" s="87"/>
      <c r="Z48" s="87"/>
      <c r="AA48" s="87"/>
      <c r="AB48" s="87"/>
      <c r="AC48" s="69"/>
    </row>
    <row r="49" spans="2:30" ht="27.75" customHeight="1" x14ac:dyDescent="0.25">
      <c r="B49" s="2"/>
      <c r="C49" s="38" t="s">
        <v>23</v>
      </c>
      <c r="D49" s="39">
        <v>120</v>
      </c>
      <c r="E49" s="40">
        <v>0</v>
      </c>
      <c r="F49" s="41"/>
      <c r="G49" s="40">
        <v>0</v>
      </c>
      <c r="H49" s="41"/>
      <c r="I49" s="40">
        <v>0</v>
      </c>
      <c r="J49" s="41"/>
      <c r="K49" s="40">
        <v>0</v>
      </c>
      <c r="L49" s="41"/>
      <c r="M49" s="40">
        <v>0</v>
      </c>
      <c r="N49" s="41"/>
      <c r="O49" s="43">
        <v>0</v>
      </c>
      <c r="P49" s="44"/>
      <c r="Q49" s="40">
        <v>0</v>
      </c>
      <c r="R49" s="41"/>
      <c r="S49" s="33">
        <f>SUM(E49:R49)</f>
        <v>0</v>
      </c>
      <c r="T49" s="34"/>
      <c r="U49" s="2"/>
      <c r="W49" s="87" t="e">
        <f>IF(G51=AD49," ",IF(G51&lt;AD49,CONCATENATE("Данные стр.110-131 гр.4 превышают на ",AC49," данные в стр.140 гр.4. Необходимо проверить заполнение строк 110-131."),CONCATENATE("Данные стр.110-131 гр.4 меньше на ",AC49," данных в стр.140 гр.4. Необходимо проверить заполнение строк 110-131.")))</f>
        <v>#REF!</v>
      </c>
      <c r="X49" s="87"/>
      <c r="Y49" s="87"/>
      <c r="Z49" s="87"/>
      <c r="AA49" s="87"/>
      <c r="AB49" s="87"/>
      <c r="AC49" s="88" t="e">
        <f>ABS(G51-AD49)</f>
        <v>#REF!</v>
      </c>
      <c r="AD49" s="92" t="e">
        <f>G48+G49+G50+#REF!</f>
        <v>#REF!</v>
      </c>
    </row>
    <row r="50" spans="2:30" ht="27.75" customHeight="1" x14ac:dyDescent="0.25">
      <c r="B50" s="2"/>
      <c r="C50" s="38" t="s">
        <v>25</v>
      </c>
      <c r="D50" s="39" t="s">
        <v>76</v>
      </c>
      <c r="E50" s="40">
        <v>0</v>
      </c>
      <c r="F50" s="41"/>
      <c r="G50" s="40">
        <v>0</v>
      </c>
      <c r="H50" s="41"/>
      <c r="I50" s="40">
        <v>0</v>
      </c>
      <c r="J50" s="41"/>
      <c r="K50" s="40">
        <v>0</v>
      </c>
      <c r="L50" s="41"/>
      <c r="M50" s="40">
        <v>0</v>
      </c>
      <c r="N50" s="41"/>
      <c r="O50" s="43">
        <v>0</v>
      </c>
      <c r="P50" s="44"/>
      <c r="Q50" s="40">
        <v>0</v>
      </c>
      <c r="R50" s="41"/>
      <c r="S50" s="33">
        <f>SUM(E50:R50)</f>
        <v>0</v>
      </c>
      <c r="T50" s="34"/>
      <c r="U50" s="2"/>
      <c r="W50" s="87"/>
      <c r="X50" s="87"/>
      <c r="Y50" s="87"/>
      <c r="Z50" s="87"/>
      <c r="AA50" s="87"/>
      <c r="AB50" s="87"/>
      <c r="AC50" s="82"/>
      <c r="AD50" s="81"/>
    </row>
    <row r="51" spans="2:30" ht="27.6" x14ac:dyDescent="0.25">
      <c r="B51" s="2"/>
      <c r="C51" s="45" t="str">
        <f>CONCATENATE("Скорректированный остаток 
на ",DAY('[1]прил 1'!O20),".",MONTH('[1]прил 1'!O20),".",YEAR('[1]прил 1'!O20))</f>
        <v>Скорректированный остаток 
на 31.12.2021</v>
      </c>
      <c r="D51" s="39">
        <v>140</v>
      </c>
      <c r="E51" s="46">
        <f>'[1]прил 1'!N61</f>
        <v>3240</v>
      </c>
      <c r="F51" s="47"/>
      <c r="G51" s="48">
        <f>'[1]прил 1'!N62</f>
        <v>0</v>
      </c>
      <c r="H51" s="49"/>
      <c r="I51" s="48">
        <f>'[1]прил 1'!N63</f>
        <v>0</v>
      </c>
      <c r="J51" s="49"/>
      <c r="K51" s="46">
        <f>'[1]прил 1'!N64</f>
        <v>65</v>
      </c>
      <c r="L51" s="47"/>
      <c r="M51" s="46">
        <f>'[1]прил 1'!N65</f>
        <v>3079</v>
      </c>
      <c r="N51" s="47"/>
      <c r="O51" s="50">
        <f>O48+O49+O50</f>
        <v>2175</v>
      </c>
      <c r="P51" s="51"/>
      <c r="Q51" s="46">
        <f>Q48+Q49+Q50</f>
        <v>0</v>
      </c>
      <c r="R51" s="47"/>
      <c r="S51" s="33">
        <f>SUM(E51,K51:R51)-G51-I51</f>
        <v>8559</v>
      </c>
      <c r="T51" s="34"/>
      <c r="U51" s="2"/>
      <c r="W51" s="87" t="e">
        <f>IF(K51=AD51," ",IF(K51&lt;AD51,CONCATENATE("Данные стр.110-131 гр.6 превышают на ",AC51," данные в стр.140 гр.6. Необходимо проверить заполнение строк 110-131."),CONCATENATE("Данные стр.110-131 гр.6 меньше на ",AC51," данных в стр.140 гр.6. Необходимо проверить заполнение строк 110-131.")))</f>
        <v>#REF!</v>
      </c>
      <c r="X51" s="87"/>
      <c r="Y51" s="87"/>
      <c r="Z51" s="87"/>
      <c r="AA51" s="87"/>
      <c r="AB51" s="87"/>
      <c r="AC51" s="88" t="e">
        <f>ABS(K51-AD51)</f>
        <v>#REF!</v>
      </c>
      <c r="AD51" s="92" t="e">
        <f>K48+K49+K50+#REF!</f>
        <v>#REF!</v>
      </c>
    </row>
    <row r="52" spans="2:30" x14ac:dyDescent="0.25">
      <c r="B52" s="2"/>
      <c r="C52" s="55" t="e">
        <f>CONCATENATE("За ",E5," ",G5," ",H5," ",YEAR(J5)," г.")</f>
        <v>#VALUE!</v>
      </c>
      <c r="D52" s="56"/>
      <c r="E52" s="33"/>
      <c r="F52" s="34"/>
      <c r="G52" s="33"/>
      <c r="H52" s="34"/>
      <c r="I52" s="33"/>
      <c r="J52" s="34"/>
      <c r="K52" s="33"/>
      <c r="L52" s="34"/>
      <c r="M52" s="33"/>
      <c r="N52" s="34"/>
      <c r="O52" s="33"/>
      <c r="P52" s="34"/>
      <c r="Q52" s="33"/>
      <c r="R52" s="34"/>
      <c r="S52" s="33"/>
      <c r="T52" s="34"/>
      <c r="U52" s="2"/>
      <c r="W52" s="87" t="e">
        <f>IF(M51=AD53," ",IF(M51&lt;AD53,CONCATENATE("Данные стр.110-131 гр.7 превышают на ",AC53," данные в стр.140 гр.7. Необходимо проверить заполнение строк 110-131."),CONCATENATE("Данные стр.110-131 гр.7 меньше на ",AC53," данных в стр.140 гр.7. Необходимо проверить заполнение строк 110-131.")))</f>
        <v>#REF!</v>
      </c>
      <c r="X52" s="87"/>
      <c r="Y52" s="87"/>
      <c r="Z52" s="87"/>
      <c r="AA52" s="87"/>
      <c r="AB52" s="87"/>
      <c r="AC52" s="69"/>
    </row>
    <row r="53" spans="2:30" ht="27.6" x14ac:dyDescent="0.25">
      <c r="B53" s="2"/>
      <c r="C53" s="58" t="s">
        <v>28</v>
      </c>
      <c r="D53" s="74">
        <v>150</v>
      </c>
      <c r="E53" s="60">
        <f>SUM(E55:F63)</f>
        <v>0</v>
      </c>
      <c r="F53" s="61"/>
      <c r="G53" s="60">
        <f>SUM(G55:H63)</f>
        <v>0</v>
      </c>
      <c r="H53" s="61"/>
      <c r="I53" s="60">
        <f>SUM(I55:J63)</f>
        <v>0</v>
      </c>
      <c r="J53" s="61"/>
      <c r="K53" s="60">
        <f>SUM(K55:L63)</f>
        <v>0</v>
      </c>
      <c r="L53" s="61"/>
      <c r="M53" s="60">
        <f>SUM(M55:N63)</f>
        <v>8826</v>
      </c>
      <c r="N53" s="61"/>
      <c r="O53" s="60">
        <f>SUM(O55:P63)</f>
        <v>1128</v>
      </c>
      <c r="P53" s="61"/>
      <c r="Q53" s="60">
        <f>SUM(Q55:R63)</f>
        <v>0</v>
      </c>
      <c r="R53" s="61"/>
      <c r="S53" s="60">
        <f>SUM(E53:R53)</f>
        <v>9954</v>
      </c>
      <c r="T53" s="61"/>
      <c r="U53" s="2"/>
      <c r="W53" s="87"/>
      <c r="X53" s="87"/>
      <c r="Y53" s="87"/>
      <c r="Z53" s="87"/>
      <c r="AA53" s="87"/>
      <c r="AB53" s="87"/>
      <c r="AC53" s="88" t="e">
        <f>ABS(M51-AD53)</f>
        <v>#REF!</v>
      </c>
      <c r="AD53" s="92" t="e">
        <f>M48+M49+M50+#REF!</f>
        <v>#REF!</v>
      </c>
    </row>
    <row r="54" spans="2:30" x14ac:dyDescent="0.25">
      <c r="B54" s="2"/>
      <c r="C54" s="55" t="s">
        <v>30</v>
      </c>
      <c r="D54" s="28"/>
      <c r="E54" s="33"/>
      <c r="F54" s="34"/>
      <c r="G54" s="33"/>
      <c r="H54" s="34"/>
      <c r="I54" s="33"/>
      <c r="J54" s="34"/>
      <c r="K54" s="33"/>
      <c r="L54" s="34"/>
      <c r="M54" s="33"/>
      <c r="N54" s="34"/>
      <c r="O54" s="33"/>
      <c r="P54" s="34"/>
      <c r="Q54" s="33"/>
      <c r="R54" s="34"/>
      <c r="S54" s="33"/>
      <c r="T54" s="34"/>
      <c r="U54" s="2"/>
      <c r="W54" s="87" t="e">
        <f>IF(O51=AD54," ",IF(O51&lt;AD54,CONCATENATE("Данные стр.110-131 гр.8 превышают на ",AC54," данные в стр.140 гр.8. Необходимо проверить заполнение строк 110-131."),CONCATENATE("Данные стр.110-131 гр.8 меньше на ",AC54," данных в стр.140 гр.8. Необходимо проверить заполнение строк 110-131.")))</f>
        <v>#REF!</v>
      </c>
      <c r="X54" s="87"/>
      <c r="Y54" s="87"/>
      <c r="Z54" s="87"/>
      <c r="AA54" s="87"/>
      <c r="AB54" s="87"/>
      <c r="AC54" s="88" t="e">
        <f>ABS(O51-AD54)</f>
        <v>#REF!</v>
      </c>
      <c r="AD54" s="92" t="e">
        <f>O48+O49+O50+#REF!</f>
        <v>#REF!</v>
      </c>
    </row>
    <row r="55" spans="2:30" x14ac:dyDescent="0.25">
      <c r="B55" s="2"/>
      <c r="C55" s="58" t="s">
        <v>31</v>
      </c>
      <c r="D55" s="74">
        <v>151</v>
      </c>
      <c r="E55" s="64">
        <v>0</v>
      </c>
      <c r="F55" s="65"/>
      <c r="G55" s="64">
        <v>0</v>
      </c>
      <c r="H55" s="65"/>
      <c r="I55" s="64">
        <v>0</v>
      </c>
      <c r="J55" s="65"/>
      <c r="K55" s="64">
        <v>0</v>
      </c>
      <c r="L55" s="65"/>
      <c r="M55" s="64">
        <v>0</v>
      </c>
      <c r="N55" s="65"/>
      <c r="O55" s="64">
        <v>1126</v>
      </c>
      <c r="P55" s="65"/>
      <c r="Q55" s="64"/>
      <c r="R55" s="65"/>
      <c r="S55" s="60">
        <f>SUM(E55:R55)</f>
        <v>1126</v>
      </c>
      <c r="T55" s="61"/>
      <c r="U55" s="2"/>
      <c r="W55" s="87"/>
      <c r="X55" s="87"/>
      <c r="Y55" s="87"/>
      <c r="Z55" s="87"/>
      <c r="AA55" s="87"/>
      <c r="AB55" s="87"/>
      <c r="AC55" s="69"/>
    </row>
    <row r="56" spans="2:30" ht="27.6" x14ac:dyDescent="0.25">
      <c r="B56" s="2"/>
      <c r="C56" s="66" t="s">
        <v>33</v>
      </c>
      <c r="D56" s="39">
        <v>152</v>
      </c>
      <c r="E56" s="40">
        <v>0</v>
      </c>
      <c r="F56" s="41"/>
      <c r="G56" s="40">
        <v>0</v>
      </c>
      <c r="H56" s="41"/>
      <c r="I56" s="40">
        <v>0</v>
      </c>
      <c r="J56" s="41"/>
      <c r="K56" s="40">
        <v>0</v>
      </c>
      <c r="L56" s="41"/>
      <c r="M56" s="40">
        <v>8826</v>
      </c>
      <c r="N56" s="41"/>
      <c r="O56" s="40">
        <v>0</v>
      </c>
      <c r="P56" s="41"/>
      <c r="Q56" s="40">
        <v>0</v>
      </c>
      <c r="R56" s="41"/>
      <c r="S56" s="33">
        <f>SUM(E56:R56)</f>
        <v>8826</v>
      </c>
      <c r="T56" s="34"/>
      <c r="U56" s="2"/>
      <c r="W56" s="81"/>
      <c r="X56" s="69"/>
      <c r="Y56" s="81"/>
      <c r="Z56" s="69"/>
      <c r="AA56" s="69"/>
      <c r="AB56" s="69"/>
      <c r="AC56" s="69"/>
    </row>
    <row r="57" spans="2:30" ht="41.4" x14ac:dyDescent="0.25">
      <c r="B57" s="2"/>
      <c r="C57" s="66" t="s">
        <v>35</v>
      </c>
      <c r="D57" s="39">
        <v>153</v>
      </c>
      <c r="E57" s="40">
        <v>0</v>
      </c>
      <c r="F57" s="41"/>
      <c r="G57" s="40">
        <v>0</v>
      </c>
      <c r="H57" s="41"/>
      <c r="I57" s="40">
        <v>0</v>
      </c>
      <c r="J57" s="41"/>
      <c r="K57" s="40">
        <v>0</v>
      </c>
      <c r="L57" s="41"/>
      <c r="M57" s="40">
        <v>0</v>
      </c>
      <c r="N57" s="41"/>
      <c r="O57" s="40">
        <v>0</v>
      </c>
      <c r="P57" s="41"/>
      <c r="Q57" s="40">
        <v>0</v>
      </c>
      <c r="R57" s="41"/>
      <c r="S57" s="33">
        <f>SUM(E57:R57)</f>
        <v>0</v>
      </c>
      <c r="T57" s="34"/>
      <c r="U57" s="2"/>
      <c r="W57" s="69"/>
      <c r="X57" s="69"/>
      <c r="Y57" s="69"/>
      <c r="Z57" s="69"/>
      <c r="AA57" s="69"/>
      <c r="AB57" s="69"/>
      <c r="AC57" s="69"/>
    </row>
    <row r="58" spans="2:30" ht="15.6" customHeight="1" x14ac:dyDescent="0.25">
      <c r="B58" s="2"/>
      <c r="C58" s="66" t="s">
        <v>37</v>
      </c>
      <c r="D58" s="39">
        <v>154</v>
      </c>
      <c r="E58" s="40">
        <v>0</v>
      </c>
      <c r="F58" s="41"/>
      <c r="G58" s="40">
        <v>0</v>
      </c>
      <c r="H58" s="41"/>
      <c r="I58" s="40">
        <v>0</v>
      </c>
      <c r="J58" s="41"/>
      <c r="K58" s="40">
        <v>0</v>
      </c>
      <c r="L58" s="41"/>
      <c r="M58" s="40">
        <v>0</v>
      </c>
      <c r="N58" s="41"/>
      <c r="O58" s="40">
        <v>0</v>
      </c>
      <c r="P58" s="41"/>
      <c r="Q58" s="40">
        <v>0</v>
      </c>
      <c r="R58" s="41"/>
      <c r="S58" s="33">
        <f t="shared" ref="S58:S64" si="2">SUM(E58:R58)</f>
        <v>0</v>
      </c>
      <c r="T58" s="34"/>
      <c r="U58" s="2"/>
      <c r="W58" s="69"/>
      <c r="X58" s="69"/>
      <c r="Y58" s="69"/>
      <c r="Z58" s="69"/>
      <c r="AA58" s="69"/>
      <c r="AB58" s="69"/>
      <c r="AC58" s="69"/>
    </row>
    <row r="59" spans="2:30" ht="27.6" x14ac:dyDescent="0.25">
      <c r="B59" s="2"/>
      <c r="C59" s="66" t="s">
        <v>39</v>
      </c>
      <c r="D59" s="39">
        <v>155</v>
      </c>
      <c r="E59" s="40">
        <v>0</v>
      </c>
      <c r="F59" s="41"/>
      <c r="G59" s="40">
        <v>0</v>
      </c>
      <c r="H59" s="41"/>
      <c r="I59" s="40">
        <v>0</v>
      </c>
      <c r="J59" s="41"/>
      <c r="K59" s="40">
        <v>0</v>
      </c>
      <c r="L59" s="41"/>
      <c r="M59" s="40">
        <v>0</v>
      </c>
      <c r="N59" s="41"/>
      <c r="O59" s="40">
        <v>0</v>
      </c>
      <c r="P59" s="41"/>
      <c r="Q59" s="40">
        <v>0</v>
      </c>
      <c r="R59" s="41"/>
      <c r="S59" s="33">
        <f t="shared" si="2"/>
        <v>0</v>
      </c>
      <c r="T59" s="34"/>
      <c r="U59" s="2"/>
      <c r="W59" s="69"/>
      <c r="X59" s="69"/>
      <c r="Y59" s="69"/>
      <c r="Z59" s="69"/>
      <c r="AA59" s="69"/>
      <c r="AB59" s="69"/>
      <c r="AC59" s="69"/>
    </row>
    <row r="60" spans="2:30" ht="41.4" x14ac:dyDescent="0.25">
      <c r="B60" s="2"/>
      <c r="C60" s="66" t="s">
        <v>77</v>
      </c>
      <c r="D60" s="39">
        <v>156</v>
      </c>
      <c r="E60" s="40">
        <v>0</v>
      </c>
      <c r="F60" s="41"/>
      <c r="G60" s="40">
        <v>0</v>
      </c>
      <c r="H60" s="41"/>
      <c r="I60" s="40">
        <v>0</v>
      </c>
      <c r="J60" s="41"/>
      <c r="K60" s="40">
        <v>0</v>
      </c>
      <c r="L60" s="41"/>
      <c r="M60" s="40">
        <v>0</v>
      </c>
      <c r="N60" s="41"/>
      <c r="O60" s="40">
        <v>0</v>
      </c>
      <c r="P60" s="41"/>
      <c r="Q60" s="40">
        <v>0</v>
      </c>
      <c r="R60" s="41"/>
      <c r="S60" s="33">
        <f t="shared" si="2"/>
        <v>0</v>
      </c>
      <c r="T60" s="34"/>
      <c r="U60" s="2"/>
      <c r="W60" s="69"/>
      <c r="X60" s="69"/>
      <c r="Y60" s="69"/>
      <c r="Z60" s="69"/>
      <c r="AA60" s="69"/>
      <c r="AB60" s="69"/>
      <c r="AC60" s="69"/>
    </row>
    <row r="61" spans="2:30" ht="15" customHeight="1" x14ac:dyDescent="0.25">
      <c r="B61" s="2"/>
      <c r="C61" s="66" t="s">
        <v>43</v>
      </c>
      <c r="D61" s="39">
        <v>157</v>
      </c>
      <c r="E61" s="40">
        <v>0</v>
      </c>
      <c r="F61" s="41"/>
      <c r="G61" s="40">
        <v>0</v>
      </c>
      <c r="H61" s="41"/>
      <c r="I61" s="40">
        <v>0</v>
      </c>
      <c r="J61" s="41"/>
      <c r="K61" s="40">
        <v>0</v>
      </c>
      <c r="L61" s="41"/>
      <c r="M61" s="40">
        <v>0</v>
      </c>
      <c r="N61" s="41"/>
      <c r="O61" s="40">
        <v>0</v>
      </c>
      <c r="P61" s="41"/>
      <c r="Q61" s="40">
        <v>0</v>
      </c>
      <c r="R61" s="41"/>
      <c r="S61" s="33">
        <f t="shared" si="2"/>
        <v>0</v>
      </c>
      <c r="T61" s="34"/>
      <c r="U61" s="2"/>
      <c r="W61" s="69"/>
      <c r="X61" s="69"/>
      <c r="Y61" s="69"/>
      <c r="Z61" s="69"/>
      <c r="AA61" s="69"/>
      <c r="AB61" s="69"/>
      <c r="AC61" s="69"/>
    </row>
    <row r="62" spans="2:30" x14ac:dyDescent="0.25">
      <c r="B62" s="2"/>
      <c r="C62" s="66" t="s">
        <v>78</v>
      </c>
      <c r="D62" s="39">
        <v>158</v>
      </c>
      <c r="E62" s="40">
        <v>0</v>
      </c>
      <c r="F62" s="41"/>
      <c r="G62" s="40">
        <v>0</v>
      </c>
      <c r="H62" s="41"/>
      <c r="I62" s="40">
        <v>0</v>
      </c>
      <c r="J62" s="41"/>
      <c r="K62" s="40">
        <v>0</v>
      </c>
      <c r="L62" s="41"/>
      <c r="M62" s="40">
        <v>0</v>
      </c>
      <c r="N62" s="41"/>
      <c r="O62" s="40">
        <v>2</v>
      </c>
      <c r="P62" s="41"/>
      <c r="Q62" s="40">
        <v>0</v>
      </c>
      <c r="R62" s="41"/>
      <c r="S62" s="33">
        <f t="shared" si="2"/>
        <v>2</v>
      </c>
      <c r="T62" s="34"/>
      <c r="U62" s="2"/>
      <c r="W62" s="70" t="str">
        <f>IF(AND(X67=Z67,X68=Z68)," ","ВНИМАНИЕ: проверять правильность выполнения условий необходимо только после полного заполнения формы.")</f>
        <v xml:space="preserve"> </v>
      </c>
      <c r="X62" s="70"/>
      <c r="Y62" s="70"/>
      <c r="Z62" s="70"/>
      <c r="AA62" s="70"/>
      <c r="AB62" s="70"/>
      <c r="AC62" s="70"/>
    </row>
    <row r="63" spans="2:30" x14ac:dyDescent="0.25">
      <c r="B63" s="2"/>
      <c r="C63" s="66" t="s">
        <v>79</v>
      </c>
      <c r="D63" s="39">
        <v>159</v>
      </c>
      <c r="E63" s="40">
        <v>0</v>
      </c>
      <c r="F63" s="41"/>
      <c r="G63" s="40">
        <v>0</v>
      </c>
      <c r="H63" s="41"/>
      <c r="I63" s="40">
        <v>0</v>
      </c>
      <c r="J63" s="41"/>
      <c r="K63" s="40">
        <v>0</v>
      </c>
      <c r="L63" s="41"/>
      <c r="M63" s="40">
        <v>0</v>
      </c>
      <c r="N63" s="41"/>
      <c r="O63" s="40">
        <v>0</v>
      </c>
      <c r="P63" s="41"/>
      <c r="Q63" s="40">
        <v>0</v>
      </c>
      <c r="R63" s="41"/>
      <c r="S63" s="33">
        <f t="shared" si="2"/>
        <v>0</v>
      </c>
      <c r="T63" s="34"/>
      <c r="U63" s="2"/>
      <c r="W63" s="70"/>
      <c r="X63" s="70"/>
      <c r="Y63" s="70"/>
      <c r="Z63" s="70"/>
      <c r="AA63" s="70"/>
      <c r="AB63" s="70"/>
      <c r="AC63" s="70"/>
    </row>
    <row r="64" spans="2:30" ht="27.75" customHeight="1" x14ac:dyDescent="0.25">
      <c r="B64" s="2"/>
      <c r="C64" s="38" t="s">
        <v>48</v>
      </c>
      <c r="D64" s="39">
        <v>160</v>
      </c>
      <c r="E64" s="48">
        <f>SUM(E66:F74)</f>
        <v>0</v>
      </c>
      <c r="F64" s="49"/>
      <c r="G64" s="48">
        <f>SUM(G66:H74)</f>
        <v>0</v>
      </c>
      <c r="H64" s="49"/>
      <c r="I64" s="48">
        <f>SUM(I66:J74)</f>
        <v>0</v>
      </c>
      <c r="J64" s="49"/>
      <c r="K64" s="48">
        <f>SUM(K66:L74)</f>
        <v>0</v>
      </c>
      <c r="L64" s="49"/>
      <c r="M64" s="48">
        <f>SUM(M66:N74)</f>
        <v>3115</v>
      </c>
      <c r="N64" s="49"/>
      <c r="O64" s="48">
        <f>SUM(O66:P74)</f>
        <v>0</v>
      </c>
      <c r="P64" s="49"/>
      <c r="Q64" s="48">
        <f>SUM(Q66:R74)</f>
        <v>0</v>
      </c>
      <c r="R64" s="49"/>
      <c r="S64" s="71">
        <f t="shared" si="2"/>
        <v>3115</v>
      </c>
      <c r="T64" s="72"/>
      <c r="U64" s="2"/>
      <c r="W64" s="73" t="str">
        <f>IF(AND(X67=Z67,X68=Z68)," ","Если ячейки окрасились в серый цвет, это означает, что данные Отчета об изменении собственного капитала не равны данным Отчета о прибылях и убытках.")</f>
        <v xml:space="preserve"> </v>
      </c>
      <c r="X64" s="73"/>
      <c r="Y64" s="73"/>
      <c r="Z64" s="73"/>
      <c r="AA64" s="73"/>
      <c r="AB64" s="73"/>
      <c r="AC64" s="73"/>
    </row>
    <row r="65" spans="2:31" ht="13.5" customHeight="1" x14ac:dyDescent="0.25">
      <c r="B65" s="2"/>
      <c r="C65" s="55" t="s">
        <v>30</v>
      </c>
      <c r="D65" s="28"/>
      <c r="E65" s="71"/>
      <c r="F65" s="72"/>
      <c r="G65" s="71"/>
      <c r="H65" s="72"/>
      <c r="I65" s="71"/>
      <c r="J65" s="72"/>
      <c r="K65" s="71"/>
      <c r="L65" s="72"/>
      <c r="M65" s="71"/>
      <c r="N65" s="72"/>
      <c r="O65" s="71"/>
      <c r="P65" s="72"/>
      <c r="Q65" s="71"/>
      <c r="R65" s="72"/>
      <c r="S65" s="71"/>
      <c r="T65" s="72"/>
      <c r="U65" s="2"/>
      <c r="W65" s="73"/>
      <c r="X65" s="73"/>
      <c r="Y65" s="73"/>
      <c r="Z65" s="73"/>
      <c r="AA65" s="73"/>
      <c r="AB65" s="73"/>
      <c r="AC65" s="73"/>
    </row>
    <row r="66" spans="2:31" ht="15.75" customHeight="1" x14ac:dyDescent="0.25">
      <c r="B66" s="2"/>
      <c r="C66" s="58" t="s">
        <v>50</v>
      </c>
      <c r="D66" s="74">
        <v>161</v>
      </c>
      <c r="E66" s="75">
        <v>0</v>
      </c>
      <c r="F66" s="76"/>
      <c r="G66" s="75">
        <v>0</v>
      </c>
      <c r="H66" s="76"/>
      <c r="I66" s="75">
        <v>0</v>
      </c>
      <c r="J66" s="76"/>
      <c r="K66" s="75">
        <v>0</v>
      </c>
      <c r="L66" s="76"/>
      <c r="M66" s="75">
        <v>0</v>
      </c>
      <c r="N66" s="76"/>
      <c r="O66" s="75">
        <v>0</v>
      </c>
      <c r="P66" s="76"/>
      <c r="Q66" s="75"/>
      <c r="R66" s="76"/>
      <c r="S66" s="77">
        <f>SUM(E66:R66)</f>
        <v>0</v>
      </c>
      <c r="T66" s="78"/>
      <c r="U66" s="2"/>
      <c r="W66" s="73"/>
      <c r="X66" s="73"/>
      <c r="Y66" s="73"/>
      <c r="Z66" s="73"/>
      <c r="AA66" s="73"/>
      <c r="AB66" s="73"/>
      <c r="AC66" s="73"/>
    </row>
    <row r="67" spans="2:31" ht="25.8" customHeight="1" x14ac:dyDescent="0.25">
      <c r="B67" s="2"/>
      <c r="C67" s="66" t="s">
        <v>33</v>
      </c>
      <c r="D67" s="39">
        <v>162</v>
      </c>
      <c r="E67" s="79">
        <v>0</v>
      </c>
      <c r="F67" s="80"/>
      <c r="G67" s="79">
        <v>0</v>
      </c>
      <c r="H67" s="80"/>
      <c r="I67" s="79">
        <v>0</v>
      </c>
      <c r="J67" s="80"/>
      <c r="K67" s="79">
        <v>0</v>
      </c>
      <c r="L67" s="80"/>
      <c r="M67" s="79">
        <v>3115</v>
      </c>
      <c r="N67" s="80"/>
      <c r="O67" s="79">
        <v>0</v>
      </c>
      <c r="P67" s="80"/>
      <c r="Q67" s="79">
        <v>0</v>
      </c>
      <c r="R67" s="80"/>
      <c r="S67" s="71">
        <f>SUM(E67:R67)</f>
        <v>3115</v>
      </c>
      <c r="T67" s="72"/>
      <c r="U67" s="2"/>
      <c r="W67" s="81" t="s">
        <v>80</v>
      </c>
      <c r="X67" s="82">
        <f>'[1]прил 2'!J55</f>
        <v>5711</v>
      </c>
      <c r="Y67" s="93" t="s">
        <v>54</v>
      </c>
      <c r="Z67" s="82">
        <f>M56-M67</f>
        <v>5711</v>
      </c>
      <c r="AA67" s="81" t="s">
        <v>81</v>
      </c>
      <c r="AB67" s="81"/>
      <c r="AC67" s="69"/>
    </row>
    <row r="68" spans="2:31" ht="41.4" x14ac:dyDescent="0.25">
      <c r="B68" s="2"/>
      <c r="C68" s="66" t="s">
        <v>56</v>
      </c>
      <c r="D68" s="39">
        <v>163</v>
      </c>
      <c r="E68" s="79">
        <v>0</v>
      </c>
      <c r="F68" s="80"/>
      <c r="G68" s="79">
        <v>0</v>
      </c>
      <c r="H68" s="80"/>
      <c r="I68" s="79">
        <v>0</v>
      </c>
      <c r="J68" s="80"/>
      <c r="K68" s="79">
        <v>0</v>
      </c>
      <c r="L68" s="80"/>
      <c r="M68" s="79">
        <v>0</v>
      </c>
      <c r="N68" s="80"/>
      <c r="O68" s="79">
        <v>0</v>
      </c>
      <c r="P68" s="80"/>
      <c r="Q68" s="79">
        <v>0</v>
      </c>
      <c r="R68" s="80"/>
      <c r="S68" s="71">
        <f t="shared" ref="S68:S77" si="3">SUM(E68:R68)</f>
        <v>0</v>
      </c>
      <c r="T68" s="72"/>
      <c r="U68" s="2"/>
      <c r="W68" s="81" t="s">
        <v>82</v>
      </c>
      <c r="X68" s="82">
        <f>'[1]прил 2'!J56</f>
        <v>0</v>
      </c>
      <c r="Y68" s="93" t="s">
        <v>54</v>
      </c>
      <c r="Z68" s="82">
        <f>S57-S68</f>
        <v>0</v>
      </c>
      <c r="AA68" s="81" t="s">
        <v>83</v>
      </c>
      <c r="AB68" s="81"/>
      <c r="AC68" s="69"/>
    </row>
    <row r="69" spans="2:31" ht="27.6" x14ac:dyDescent="0.25">
      <c r="B69" s="2"/>
      <c r="C69" s="66" t="s">
        <v>60</v>
      </c>
      <c r="D69" s="39">
        <v>164</v>
      </c>
      <c r="E69" s="79">
        <v>0</v>
      </c>
      <c r="F69" s="80"/>
      <c r="G69" s="79">
        <v>0</v>
      </c>
      <c r="H69" s="80"/>
      <c r="I69" s="79">
        <v>0</v>
      </c>
      <c r="J69" s="80"/>
      <c r="K69" s="79">
        <v>0</v>
      </c>
      <c r="L69" s="80"/>
      <c r="M69" s="79">
        <v>0</v>
      </c>
      <c r="N69" s="80"/>
      <c r="O69" s="79">
        <v>0</v>
      </c>
      <c r="P69" s="80"/>
      <c r="Q69" s="79">
        <v>0</v>
      </c>
      <c r="R69" s="80"/>
      <c r="S69" s="71">
        <f t="shared" si="3"/>
        <v>0</v>
      </c>
      <c r="T69" s="72"/>
      <c r="U69" s="2"/>
      <c r="W69" s="69"/>
      <c r="X69" s="69"/>
      <c r="Y69" s="69"/>
      <c r="Z69" s="69"/>
      <c r="AA69" s="69"/>
      <c r="AB69" s="69"/>
      <c r="AC69" s="69"/>
    </row>
    <row r="70" spans="2:31" ht="27.6" x14ac:dyDescent="0.25">
      <c r="B70" s="2"/>
      <c r="C70" s="66" t="s">
        <v>62</v>
      </c>
      <c r="D70" s="39">
        <v>165</v>
      </c>
      <c r="E70" s="79">
        <v>0</v>
      </c>
      <c r="F70" s="80"/>
      <c r="G70" s="79">
        <v>0</v>
      </c>
      <c r="H70" s="80"/>
      <c r="I70" s="79">
        <v>0</v>
      </c>
      <c r="J70" s="80"/>
      <c r="K70" s="79">
        <v>0</v>
      </c>
      <c r="L70" s="80"/>
      <c r="M70" s="79">
        <v>0</v>
      </c>
      <c r="N70" s="80"/>
      <c r="O70" s="79">
        <v>0</v>
      </c>
      <c r="P70" s="80"/>
      <c r="Q70" s="79">
        <v>0</v>
      </c>
      <c r="R70" s="80"/>
      <c r="S70" s="71">
        <f t="shared" si="3"/>
        <v>0</v>
      </c>
      <c r="T70" s="72"/>
      <c r="U70" s="2"/>
      <c r="W70" s="70" t="str">
        <f>IF(AND(AC72=0,AC74=0,AC76=0,AC78=0,AC80=0,AC82=0,AC84=0)," ","ВНИМАНИЕ: проверять правильность выполнения условий необходимо только после полного заполнения формы.")</f>
        <v xml:space="preserve"> </v>
      </c>
      <c r="X70" s="70"/>
      <c r="Y70" s="70"/>
      <c r="Z70" s="70"/>
      <c r="AA70" s="70"/>
      <c r="AB70" s="70"/>
      <c r="AC70" s="69"/>
    </row>
    <row r="71" spans="2:31" ht="40.5" customHeight="1" x14ac:dyDescent="0.25">
      <c r="B71" s="2"/>
      <c r="C71" s="66" t="s">
        <v>64</v>
      </c>
      <c r="D71" s="39">
        <v>166</v>
      </c>
      <c r="E71" s="79">
        <v>0</v>
      </c>
      <c r="F71" s="80"/>
      <c r="G71" s="79">
        <v>0</v>
      </c>
      <c r="H71" s="80"/>
      <c r="I71" s="79">
        <v>0</v>
      </c>
      <c r="J71" s="80"/>
      <c r="K71" s="79">
        <v>0</v>
      </c>
      <c r="L71" s="80"/>
      <c r="M71" s="79">
        <v>0</v>
      </c>
      <c r="N71" s="80"/>
      <c r="O71" s="79">
        <v>0</v>
      </c>
      <c r="P71" s="80"/>
      <c r="Q71" s="79">
        <v>0</v>
      </c>
      <c r="R71" s="80"/>
      <c r="S71" s="71">
        <f t="shared" si="3"/>
        <v>0</v>
      </c>
      <c r="T71" s="72"/>
      <c r="U71" s="2"/>
      <c r="W71" s="73" t="str">
        <f>IF(AND(AC72=0,AC74=0,AC76=0,AC78=0,AC80=0,AC82=0,AC84=0)," ","Если ячейки окрасились в серый цвет, это означает, что данные Отчета об изменении собственного капитала не равны данным Бухгалтерского баланса.")</f>
        <v xml:space="preserve"> </v>
      </c>
      <c r="X71" s="73"/>
      <c r="Y71" s="73"/>
      <c r="Z71" s="73"/>
      <c r="AA71" s="73"/>
      <c r="AB71" s="73"/>
      <c r="AC71" s="69"/>
    </row>
    <row r="72" spans="2:31" ht="15.6" customHeight="1" x14ac:dyDescent="0.25">
      <c r="B72" s="2"/>
      <c r="C72" s="66" t="s">
        <v>43</v>
      </c>
      <c r="D72" s="39">
        <v>167</v>
      </c>
      <c r="E72" s="79">
        <v>0</v>
      </c>
      <c r="F72" s="80"/>
      <c r="G72" s="79">
        <v>0</v>
      </c>
      <c r="H72" s="80"/>
      <c r="I72" s="79">
        <v>0</v>
      </c>
      <c r="J72" s="80"/>
      <c r="K72" s="79">
        <v>0</v>
      </c>
      <c r="L72" s="80"/>
      <c r="M72" s="79">
        <v>0</v>
      </c>
      <c r="N72" s="80"/>
      <c r="O72" s="79">
        <v>0</v>
      </c>
      <c r="P72" s="80"/>
      <c r="Q72" s="79">
        <v>0</v>
      </c>
      <c r="R72" s="80"/>
      <c r="S72" s="71">
        <f t="shared" si="3"/>
        <v>0</v>
      </c>
      <c r="T72" s="72"/>
      <c r="U72" s="2"/>
      <c r="W72" s="87" t="str">
        <f>IF(E78=AD72," ",IF(E78&lt;AD72,CONCATENATE("Данные стр.140-190 гр.3 превышают на ",AC72," данные в стр.200 гр.3. Необходимо проверить заполнение строк стр.140-190."),CONCATENATE("Данные стр.140-190 гр.3 меньше на ",AC72," данных в стр.140 гр.3. Необходимо проверить заполнение строк стр.140-190.")))</f>
        <v xml:space="preserve"> </v>
      </c>
      <c r="X72" s="87"/>
      <c r="Y72" s="87"/>
      <c r="Z72" s="87"/>
      <c r="AA72" s="87"/>
      <c r="AB72" s="87"/>
      <c r="AC72" s="88">
        <f>ABS(E78-AD72)</f>
        <v>0</v>
      </c>
      <c r="AD72" s="88">
        <f>E51+E53-E64+E75+E76+E77</f>
        <v>3240</v>
      </c>
      <c r="AE72" s="94">
        <v>3</v>
      </c>
    </row>
    <row r="73" spans="2:31" x14ac:dyDescent="0.25">
      <c r="B73" s="2"/>
      <c r="C73" s="66"/>
      <c r="D73" s="39">
        <v>168</v>
      </c>
      <c r="E73" s="79">
        <v>0</v>
      </c>
      <c r="F73" s="80"/>
      <c r="G73" s="79">
        <v>0</v>
      </c>
      <c r="H73" s="80"/>
      <c r="I73" s="79">
        <v>0</v>
      </c>
      <c r="J73" s="80"/>
      <c r="K73" s="79">
        <v>0</v>
      </c>
      <c r="L73" s="80"/>
      <c r="M73" s="79">
        <v>0</v>
      </c>
      <c r="N73" s="80"/>
      <c r="O73" s="95">
        <v>0</v>
      </c>
      <c r="P73" s="96"/>
      <c r="Q73" s="79">
        <v>0</v>
      </c>
      <c r="R73" s="80"/>
      <c r="S73" s="71">
        <f t="shared" si="3"/>
        <v>0</v>
      </c>
      <c r="T73" s="72"/>
      <c r="U73" s="2"/>
      <c r="W73" s="87"/>
      <c r="X73" s="87"/>
      <c r="Y73" s="87"/>
      <c r="Z73" s="87"/>
      <c r="AA73" s="87"/>
      <c r="AB73" s="87"/>
      <c r="AC73" s="69"/>
    </row>
    <row r="74" spans="2:31" ht="16.2" customHeight="1" x14ac:dyDescent="0.25">
      <c r="B74" s="2"/>
      <c r="C74" s="66"/>
      <c r="D74" s="39">
        <v>169</v>
      </c>
      <c r="E74" s="79">
        <v>0</v>
      </c>
      <c r="F74" s="80"/>
      <c r="G74" s="79">
        <v>0</v>
      </c>
      <c r="H74" s="80"/>
      <c r="I74" s="79">
        <v>0</v>
      </c>
      <c r="J74" s="80"/>
      <c r="K74" s="79">
        <v>0</v>
      </c>
      <c r="L74" s="80"/>
      <c r="M74" s="79"/>
      <c r="N74" s="80"/>
      <c r="O74" s="79">
        <v>0</v>
      </c>
      <c r="P74" s="80"/>
      <c r="Q74" s="79">
        <v>0</v>
      </c>
      <c r="R74" s="80"/>
      <c r="S74" s="71">
        <f t="shared" si="3"/>
        <v>0</v>
      </c>
      <c r="T74" s="72"/>
      <c r="U74" s="2"/>
      <c r="W74" s="87" t="str">
        <f>IF(G78=AD74," ",IF(G78&lt;AD74,CONCATENATE("Данные стр.140-190 гр.4 превышают на ",AC74," данные в стр.200 гр.4. Необходимо проверить заполнение строк стр.140-190."),CONCATENATE("Данные стр.140-190 гр.4 меньше на ",AC74," данных в стр.140 гр.4. Необходимо проверить заполнение строк стр.140-190.")))</f>
        <v xml:space="preserve"> </v>
      </c>
      <c r="X74" s="87"/>
      <c r="Y74" s="87"/>
      <c r="Z74" s="87"/>
      <c r="AA74" s="87"/>
      <c r="AB74" s="87"/>
      <c r="AC74" s="88">
        <f>ABS(G78-AD74)</f>
        <v>0</v>
      </c>
      <c r="AD74" s="88">
        <f>G51+G53-G64+G75+G76+G77</f>
        <v>0</v>
      </c>
      <c r="AE74" s="94">
        <v>4</v>
      </c>
    </row>
    <row r="75" spans="2:31" ht="15" customHeight="1" x14ac:dyDescent="0.25">
      <c r="B75" s="2"/>
      <c r="C75" s="38" t="s">
        <v>70</v>
      </c>
      <c r="D75" s="39">
        <v>170</v>
      </c>
      <c r="E75" s="40">
        <v>0</v>
      </c>
      <c r="F75" s="41"/>
      <c r="G75" s="40">
        <v>0</v>
      </c>
      <c r="H75" s="41"/>
      <c r="I75" s="40">
        <v>0</v>
      </c>
      <c r="J75" s="41"/>
      <c r="K75" s="40">
        <v>0</v>
      </c>
      <c r="L75" s="41"/>
      <c r="M75" s="40">
        <v>0</v>
      </c>
      <c r="N75" s="41"/>
      <c r="O75" s="40">
        <v>0</v>
      </c>
      <c r="P75" s="41"/>
      <c r="Q75" s="40">
        <v>0</v>
      </c>
      <c r="R75" s="41"/>
      <c r="S75" s="33">
        <f t="shared" si="3"/>
        <v>0</v>
      </c>
      <c r="T75" s="34"/>
      <c r="U75" s="2"/>
      <c r="W75" s="87"/>
      <c r="X75" s="87"/>
      <c r="Y75" s="87"/>
      <c r="Z75" s="87"/>
      <c r="AA75" s="87"/>
      <c r="AB75" s="87"/>
      <c r="AC75" s="69"/>
    </row>
    <row r="76" spans="2:31" ht="15.6" customHeight="1" x14ac:dyDescent="0.25">
      <c r="B76" s="2"/>
      <c r="C76" s="38" t="s">
        <v>72</v>
      </c>
      <c r="D76" s="39">
        <v>180</v>
      </c>
      <c r="E76" s="40">
        <v>0</v>
      </c>
      <c r="F76" s="41"/>
      <c r="G76" s="40">
        <v>0</v>
      </c>
      <c r="H76" s="41"/>
      <c r="I76" s="40">
        <v>0</v>
      </c>
      <c r="J76" s="41"/>
      <c r="K76" s="40">
        <v>27</v>
      </c>
      <c r="L76" s="41"/>
      <c r="M76" s="40">
        <v>0</v>
      </c>
      <c r="N76" s="41"/>
      <c r="O76" s="40">
        <v>-27</v>
      </c>
      <c r="P76" s="41"/>
      <c r="Q76" s="40">
        <v>0</v>
      </c>
      <c r="R76" s="41"/>
      <c r="S76" s="33">
        <f t="shared" si="3"/>
        <v>0</v>
      </c>
      <c r="T76" s="34"/>
      <c r="U76" s="2"/>
      <c r="W76" s="87" t="str">
        <f>IF(I78=AD76," ",IF(I78&lt;AD76,CONCATENATE("Данные стр.140-190 гр.5 превышают на ",AC76," данные в стр.200 гр.5. Необходимо проверить заполнение строк стр.140-190."),CONCATENATE("Данные стр.140-190 гр.5 меньше на ",AC76," данных в стр.140 гр.5. Необходимо проверить заполнение строк стр.140-190.")))</f>
        <v xml:space="preserve"> </v>
      </c>
      <c r="X76" s="87"/>
      <c r="Y76" s="87"/>
      <c r="Z76" s="87"/>
      <c r="AA76" s="87"/>
      <c r="AB76" s="87"/>
      <c r="AC76" s="88">
        <f>ABS(I78-AD76)</f>
        <v>0</v>
      </c>
      <c r="AD76" s="88">
        <f>I51+I53-I64+I75+I76+I77</f>
        <v>0</v>
      </c>
      <c r="AE76" s="94">
        <v>5</v>
      </c>
    </row>
    <row r="77" spans="2:31" ht="27.6" x14ac:dyDescent="0.25">
      <c r="B77" s="2"/>
      <c r="C77" s="38" t="s">
        <v>74</v>
      </c>
      <c r="D77" s="39">
        <v>190</v>
      </c>
      <c r="E77" s="40">
        <v>0</v>
      </c>
      <c r="F77" s="41"/>
      <c r="G77" s="40">
        <v>0</v>
      </c>
      <c r="H77" s="41"/>
      <c r="I77" s="40">
        <v>0</v>
      </c>
      <c r="J77" s="41"/>
      <c r="K77" s="40">
        <v>0</v>
      </c>
      <c r="L77" s="41"/>
      <c r="M77" s="43">
        <v>-85</v>
      </c>
      <c r="N77" s="44"/>
      <c r="O77" s="40">
        <v>85</v>
      </c>
      <c r="P77" s="41"/>
      <c r="Q77" s="40">
        <v>0</v>
      </c>
      <c r="R77" s="41"/>
      <c r="S77" s="33">
        <f t="shared" si="3"/>
        <v>0</v>
      </c>
      <c r="T77" s="34"/>
      <c r="U77" s="2"/>
      <c r="W77" s="87"/>
      <c r="X77" s="87"/>
      <c r="Y77" s="87"/>
      <c r="Z77" s="87"/>
      <c r="AA77" s="87"/>
      <c r="AB77" s="87"/>
      <c r="AC77" s="69"/>
    </row>
    <row r="78" spans="2:31" ht="13.5" customHeight="1" x14ac:dyDescent="0.25">
      <c r="B78" s="2"/>
      <c r="C78" s="45" t="str">
        <f>CONCATENATE("Остаток на ",'[1]прил 1'!V8,".",IF('[1]прил 1'!V9&lt;10,CONCATENATE("0",'[1]прил 1'!V9,),'[1]прил 1'!V9),".",YEAR('[1]прил 1'!U6))</f>
        <v>Остаток на 31.12.2022</v>
      </c>
      <c r="D78" s="39">
        <v>200</v>
      </c>
      <c r="E78" s="97">
        <f>'[1]прил 1'!I61</f>
        <v>3240</v>
      </c>
      <c r="F78" s="97"/>
      <c r="G78" s="98">
        <f>'[1]прил 1'!I62</f>
        <v>0</v>
      </c>
      <c r="H78" s="98"/>
      <c r="I78" s="98">
        <f>'[1]прил 1'!I63</f>
        <v>0</v>
      </c>
      <c r="J78" s="98"/>
      <c r="K78" s="97">
        <f>'[1]прил 1'!I64</f>
        <v>92</v>
      </c>
      <c r="L78" s="97"/>
      <c r="M78" s="97">
        <f>'[1]прил 1'!I65</f>
        <v>8705</v>
      </c>
      <c r="N78" s="97"/>
      <c r="O78" s="99">
        <f>'[1]прил 1'!I66</f>
        <v>3361</v>
      </c>
      <c r="P78" s="99"/>
      <c r="Q78" s="46">
        <f>'[1]прил 1'!I67</f>
        <v>0</v>
      </c>
      <c r="R78" s="47"/>
      <c r="S78" s="46">
        <f>SUM(E78,K78:R78)-G78-I78</f>
        <v>15398</v>
      </c>
      <c r="T78" s="47"/>
      <c r="U78" s="2"/>
      <c r="W78" s="87" t="str">
        <f>IF(K78=AD78," ",IF(K78&lt;AD78,CONCATENATE("Данные стр.140-190 гр.6 превышают на ",AC78," данные в стр.200 гр.6. Необходимо проверить заполнение строк стр.140-190."),CONCATENATE("Данные стр.140-190 гр.6 меньше на ",AC78," данных в стр.140 гр.6. Необходимо проверить заполнение строк стр.140-190.")))</f>
        <v xml:space="preserve"> </v>
      </c>
      <c r="X78" s="87"/>
      <c r="Y78" s="87"/>
      <c r="Z78" s="87"/>
      <c r="AA78" s="87"/>
      <c r="AB78" s="87"/>
      <c r="AC78" s="88">
        <f>ABS(K78-AD78)</f>
        <v>0</v>
      </c>
      <c r="AD78" s="88">
        <f>K51+K53-K64+K75+K76+K77</f>
        <v>92</v>
      </c>
      <c r="AE78" s="94">
        <v>6</v>
      </c>
    </row>
    <row r="79" spans="2:31" x14ac:dyDescent="0.25">
      <c r="B79" s="2"/>
      <c r="C79" s="5"/>
      <c r="D79" s="5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2"/>
      <c r="W79" s="87"/>
      <c r="X79" s="87"/>
      <c r="Y79" s="87"/>
      <c r="Z79" s="87"/>
      <c r="AA79" s="87"/>
      <c r="AB79" s="87"/>
      <c r="AC79" s="69"/>
    </row>
    <row r="80" spans="2:31" ht="13.5" customHeight="1" x14ac:dyDescent="0.25">
      <c r="B80" s="2"/>
      <c r="C80" s="101" t="s">
        <v>84</v>
      </c>
      <c r="D80" s="101"/>
      <c r="E80" s="3"/>
      <c r="F80" s="102"/>
      <c r="G80" s="102"/>
      <c r="H80" s="102"/>
      <c r="I80" s="102"/>
      <c r="J80" s="5"/>
      <c r="K80" s="102" t="s">
        <v>85</v>
      </c>
      <c r="L80" s="102"/>
      <c r="M80" s="102"/>
      <c r="N80" s="102"/>
      <c r="O80" s="102"/>
      <c r="P80" s="102"/>
      <c r="Q80" s="5"/>
      <c r="R80" s="5"/>
      <c r="S80" s="5"/>
      <c r="T80" s="5"/>
      <c r="U80" s="2"/>
      <c r="W80" s="87" t="str">
        <f>IF(M78=AD80," ",IF(M78&lt;AD80,CONCATENATE("Данные стр.140-190 гр.7 превышают на ",AC80," данные в стр.200 гр.7. Необходимо проверить заполнение строк стр.140-190."),CONCATENATE("Данные стр.140-190 гр.7 меньше на ",AC80," данных в стр.140 гр.7. Необходимо проверить заполнение строк стр.140-190.")))</f>
        <v xml:space="preserve"> </v>
      </c>
      <c r="X80" s="87"/>
      <c r="Y80" s="87"/>
      <c r="Z80" s="87"/>
      <c r="AA80" s="87"/>
      <c r="AB80" s="87"/>
      <c r="AC80" s="88">
        <f>ABS(M78-AD80)</f>
        <v>0</v>
      </c>
      <c r="AD80" s="88">
        <f>M51+M53-M64+M75+M76+M77</f>
        <v>8705</v>
      </c>
      <c r="AE80" s="94">
        <v>7</v>
      </c>
    </row>
    <row r="81" spans="2:31" s="108" customFormat="1" ht="15.6" customHeight="1" x14ac:dyDescent="0.25">
      <c r="B81" s="103"/>
      <c r="C81" s="104" t="s">
        <v>86</v>
      </c>
      <c r="D81" s="104"/>
      <c r="E81" s="104"/>
      <c r="F81" s="105" t="s">
        <v>87</v>
      </c>
      <c r="G81" s="105"/>
      <c r="H81" s="105"/>
      <c r="I81" s="105"/>
      <c r="J81" s="106"/>
      <c r="K81" s="107" t="s">
        <v>88</v>
      </c>
      <c r="L81" s="107"/>
      <c r="M81" s="107"/>
      <c r="N81" s="107"/>
      <c r="O81" s="107"/>
      <c r="P81" s="107"/>
      <c r="Q81" s="106"/>
      <c r="R81" s="106"/>
      <c r="S81" s="106"/>
      <c r="T81" s="106"/>
      <c r="U81" s="103"/>
      <c r="W81" s="87"/>
      <c r="X81" s="87"/>
      <c r="Y81" s="87"/>
      <c r="Z81" s="87"/>
      <c r="AA81" s="87"/>
      <c r="AB81" s="87"/>
      <c r="AC81" s="109"/>
    </row>
    <row r="82" spans="2:31" ht="13.5" customHeight="1" x14ac:dyDescent="0.25">
      <c r="B82" s="2"/>
      <c r="C82" s="101" t="s">
        <v>89</v>
      </c>
      <c r="D82" s="101"/>
      <c r="E82" s="3"/>
      <c r="F82" s="102"/>
      <c r="G82" s="102"/>
      <c r="H82" s="102"/>
      <c r="I82" s="102"/>
      <c r="J82" s="5"/>
      <c r="K82" s="102" t="s">
        <v>99</v>
      </c>
      <c r="L82" s="102"/>
      <c r="M82" s="102"/>
      <c r="N82" s="102"/>
      <c r="O82" s="102"/>
      <c r="P82" s="102"/>
      <c r="Q82" s="5"/>
      <c r="R82" s="5"/>
      <c r="S82" s="5"/>
      <c r="T82" s="5"/>
      <c r="U82" s="2"/>
      <c r="W82" s="87" t="str">
        <f>IF(O78=AD82," ",IF(O78&lt;AD82,CONCATENATE("Данные стр.140-190 гр.8 превышают на ",AC82," данные в стр.200 гр.8. Необходимо проверить заполнение строк стр.140-190."),CONCATENATE("Данные стр.140-190 гр.8 меньше на ",AC82," данных в стр.140 гр.8. Необходимо проверить заполнение строк стр.140-190.")))</f>
        <v xml:space="preserve"> </v>
      </c>
      <c r="X82" s="87"/>
      <c r="Y82" s="87"/>
      <c r="Z82" s="87"/>
      <c r="AA82" s="87"/>
      <c r="AB82" s="87"/>
      <c r="AC82" s="88">
        <f>ABS(O78-AD82)</f>
        <v>0</v>
      </c>
      <c r="AD82" s="88">
        <f>O51+O53-O64+O75+O76+O77</f>
        <v>3361</v>
      </c>
      <c r="AE82" s="94">
        <v>8</v>
      </c>
    </row>
    <row r="83" spans="2:31" s="111" customFormat="1" ht="12" customHeight="1" x14ac:dyDescent="0.25">
      <c r="B83" s="110"/>
      <c r="C83" s="13"/>
      <c r="D83" s="13"/>
      <c r="E83" s="13"/>
      <c r="F83" s="105" t="s">
        <v>87</v>
      </c>
      <c r="G83" s="105"/>
      <c r="H83" s="105"/>
      <c r="I83" s="105"/>
      <c r="J83" s="5"/>
      <c r="K83" s="107" t="s">
        <v>88</v>
      </c>
      <c r="L83" s="107"/>
      <c r="M83" s="107"/>
      <c r="N83" s="107"/>
      <c r="O83" s="107"/>
      <c r="P83" s="107"/>
      <c r="Q83" s="5"/>
      <c r="R83" s="5"/>
      <c r="S83" s="5"/>
      <c r="T83" s="5"/>
      <c r="U83" s="110"/>
      <c r="W83" s="87"/>
      <c r="X83" s="87"/>
      <c r="Y83" s="87"/>
      <c r="Z83" s="87"/>
      <c r="AA83" s="87"/>
      <c r="AB83" s="87"/>
      <c r="AC83" s="112"/>
    </row>
    <row r="84" spans="2:31" ht="13.5" customHeight="1" x14ac:dyDescent="0.25">
      <c r="B84" s="2"/>
      <c r="C84" s="113" t="s">
        <v>100</v>
      </c>
      <c r="D84" s="114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2"/>
      <c r="W84" s="87" t="str">
        <f>IF(Q78=AD84," ",IF(Q78&lt;AD84,CONCATENATE("Данные стр.140-190 гр.9 превышают на ",AC84," данные в стр.200 гр.9. Необходимо проверить заполнение строк стр.140-190."),CONCATENATE("Данные стр.140-190 гр.9 меньше на ",AC84," данных в стр.140 гр.9. Необходимо проверить заполнение строк стр.140-190.")))</f>
        <v xml:space="preserve"> </v>
      </c>
      <c r="X84" s="87"/>
      <c r="Y84" s="87"/>
      <c r="Z84" s="87"/>
      <c r="AA84" s="87"/>
      <c r="AB84" s="87"/>
      <c r="AC84" s="88">
        <f>ABS(Q78-AD84)</f>
        <v>0</v>
      </c>
      <c r="AD84" s="88">
        <f>Q51+Q53-Q64+Q75+Q76+Q77</f>
        <v>0</v>
      </c>
      <c r="AE84" s="94">
        <v>9</v>
      </c>
    </row>
    <row r="85" spans="2:31" x14ac:dyDescent="0.25">
      <c r="B85" s="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2"/>
      <c r="W85" s="87"/>
      <c r="X85" s="87"/>
      <c r="Y85" s="87"/>
      <c r="Z85" s="87"/>
      <c r="AA85" s="87"/>
      <c r="AB85" s="87"/>
      <c r="AC85" s="69"/>
    </row>
    <row r="86" spans="2:31" ht="6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W86" s="69"/>
      <c r="X86" s="69"/>
      <c r="Y86" s="69"/>
      <c r="Z86" s="69"/>
      <c r="AA86" s="69"/>
      <c r="AB86" s="69"/>
      <c r="AC86" s="69"/>
    </row>
    <row r="87" spans="2:31" x14ac:dyDescent="0.25">
      <c r="W87" s="69"/>
      <c r="X87" s="69"/>
      <c r="Y87" s="69"/>
      <c r="Z87" s="69"/>
      <c r="AA87" s="69"/>
      <c r="AB87" s="69"/>
      <c r="AC87" s="69"/>
    </row>
    <row r="88" spans="2:31" x14ac:dyDescent="0.25">
      <c r="W88" s="69"/>
      <c r="X88" s="69"/>
      <c r="Y88" s="69"/>
      <c r="Z88" s="69"/>
      <c r="AA88" s="69"/>
      <c r="AB88" s="69"/>
      <c r="AC88" s="69"/>
    </row>
    <row r="89" spans="2:31" x14ac:dyDescent="0.25">
      <c r="W89" s="69"/>
      <c r="X89" s="69"/>
      <c r="Y89" s="69"/>
      <c r="Z89" s="69"/>
      <c r="AA89" s="69"/>
      <c r="AB89" s="69"/>
      <c r="AC89" s="69"/>
    </row>
    <row r="90" spans="2:31" x14ac:dyDescent="0.25">
      <c r="W90" s="69"/>
      <c r="X90" s="69"/>
      <c r="Y90" s="69"/>
      <c r="Z90" s="69"/>
      <c r="AA90" s="69"/>
      <c r="AB90" s="69"/>
      <c r="AC90" s="69"/>
    </row>
    <row r="91" spans="2:31" x14ac:dyDescent="0.25">
      <c r="W91" s="69"/>
      <c r="X91" s="69"/>
      <c r="Y91" s="69"/>
      <c r="Z91" s="69"/>
      <c r="AA91" s="69"/>
      <c r="AB91" s="69"/>
      <c r="AC91" s="69"/>
    </row>
    <row r="92" spans="2:31" x14ac:dyDescent="0.25">
      <c r="W92" s="69"/>
      <c r="X92" s="69"/>
      <c r="Y92" s="69"/>
      <c r="Z92" s="69"/>
      <c r="AA92" s="69"/>
      <c r="AB92" s="69"/>
      <c r="AC92" s="69"/>
    </row>
    <row r="93" spans="2:31" x14ac:dyDescent="0.25">
      <c r="W93" s="69"/>
      <c r="X93" s="69"/>
      <c r="Y93" s="69"/>
      <c r="Z93" s="69"/>
      <c r="AA93" s="69"/>
      <c r="AB93" s="69"/>
      <c r="AC93" s="69"/>
    </row>
    <row r="94" spans="2:31" x14ac:dyDescent="0.25">
      <c r="W94" s="69"/>
      <c r="X94" s="69"/>
      <c r="Y94" s="69"/>
      <c r="Z94" s="69"/>
      <c r="AA94" s="69"/>
      <c r="AB94" s="69"/>
      <c r="AC94" s="69"/>
    </row>
    <row r="95" spans="2:31" x14ac:dyDescent="0.25">
      <c r="W95" s="69"/>
      <c r="X95" s="69"/>
      <c r="Y95" s="69"/>
      <c r="Z95" s="69"/>
      <c r="AA95" s="69"/>
      <c r="AB95" s="69"/>
      <c r="AC95" s="69"/>
    </row>
    <row r="96" spans="2:31" x14ac:dyDescent="0.25">
      <c r="W96" s="69"/>
      <c r="X96" s="69"/>
      <c r="Y96" s="69"/>
      <c r="Z96" s="69"/>
      <c r="AA96" s="69"/>
      <c r="AB96" s="69"/>
      <c r="AC96" s="69"/>
    </row>
    <row r="97" spans="23:29" x14ac:dyDescent="0.25">
      <c r="W97" s="69"/>
      <c r="X97" s="69"/>
      <c r="Y97" s="69"/>
      <c r="Z97" s="69"/>
      <c r="AA97" s="69"/>
      <c r="AB97" s="69"/>
      <c r="AC97" s="69"/>
    </row>
    <row r="98" spans="23:29" x14ac:dyDescent="0.25">
      <c r="W98" s="69"/>
      <c r="X98" s="69"/>
      <c r="Y98" s="69"/>
      <c r="Z98" s="69"/>
      <c r="AA98" s="69"/>
      <c r="AB98" s="69"/>
      <c r="AC98" s="69"/>
    </row>
    <row r="99" spans="23:29" x14ac:dyDescent="0.25">
      <c r="W99" s="69"/>
      <c r="X99" s="69"/>
      <c r="Y99" s="69"/>
      <c r="Z99" s="69"/>
      <c r="AA99" s="69"/>
      <c r="AB99" s="69"/>
      <c r="AC99" s="69"/>
    </row>
    <row r="100" spans="23:29" x14ac:dyDescent="0.25">
      <c r="W100" s="69"/>
      <c r="X100" s="69"/>
      <c r="Y100" s="69"/>
      <c r="Z100" s="69"/>
      <c r="AA100" s="69"/>
      <c r="AB100" s="69"/>
      <c r="AC100" s="69"/>
    </row>
    <row r="101" spans="23:29" x14ac:dyDescent="0.25">
      <c r="W101" s="69"/>
      <c r="X101" s="69"/>
      <c r="Y101" s="69"/>
      <c r="Z101" s="69"/>
      <c r="AA101" s="69"/>
      <c r="AB101" s="69"/>
      <c r="AC101" s="69"/>
    </row>
    <row r="102" spans="23:29" x14ac:dyDescent="0.25">
      <c r="W102" s="69"/>
      <c r="X102" s="69"/>
      <c r="Y102" s="69"/>
      <c r="Z102" s="69"/>
      <c r="AA102" s="69"/>
      <c r="AB102" s="69"/>
      <c r="AC102" s="69"/>
    </row>
    <row r="103" spans="23:29" x14ac:dyDescent="0.25">
      <c r="W103" s="69"/>
      <c r="X103" s="69"/>
      <c r="Y103" s="69"/>
      <c r="Z103" s="69"/>
      <c r="AA103" s="69"/>
      <c r="AB103" s="69"/>
      <c r="AC103" s="69"/>
    </row>
    <row r="104" spans="23:29" x14ac:dyDescent="0.25">
      <c r="W104" s="69"/>
      <c r="X104" s="69"/>
      <c r="Y104" s="69"/>
      <c r="Z104" s="69"/>
      <c r="AA104" s="69"/>
      <c r="AB104" s="69"/>
      <c r="AC104" s="69"/>
    </row>
    <row r="105" spans="23:29" x14ac:dyDescent="0.25">
      <c r="W105" s="69"/>
      <c r="X105" s="69"/>
      <c r="Y105" s="69"/>
      <c r="Z105" s="69"/>
      <c r="AA105" s="69"/>
      <c r="AB105" s="69"/>
      <c r="AC105" s="69"/>
    </row>
    <row r="106" spans="23:29" x14ac:dyDescent="0.25">
      <c r="W106" s="69"/>
      <c r="X106" s="69"/>
      <c r="Y106" s="69"/>
      <c r="Z106" s="69"/>
      <c r="AA106" s="69"/>
      <c r="AB106" s="69"/>
      <c r="AC106" s="69"/>
    </row>
    <row r="107" spans="23:29" x14ac:dyDescent="0.25">
      <c r="W107" s="69"/>
      <c r="X107" s="69"/>
      <c r="Y107" s="69"/>
      <c r="Z107" s="69"/>
      <c r="AA107" s="69"/>
      <c r="AB107" s="69"/>
      <c r="AC107" s="69"/>
    </row>
    <row r="108" spans="23:29" x14ac:dyDescent="0.25">
      <c r="W108" s="69"/>
      <c r="X108" s="69"/>
      <c r="Y108" s="69"/>
      <c r="Z108" s="69"/>
      <c r="AA108" s="69"/>
      <c r="AB108" s="69"/>
      <c r="AC108" s="69"/>
    </row>
    <row r="109" spans="23:29" x14ac:dyDescent="0.25">
      <c r="W109" s="69"/>
      <c r="X109" s="69"/>
      <c r="Y109" s="69"/>
      <c r="Z109" s="69"/>
      <c r="AA109" s="69"/>
      <c r="AB109" s="69"/>
      <c r="AC109" s="69"/>
    </row>
    <row r="110" spans="23:29" x14ac:dyDescent="0.25">
      <c r="W110" s="69"/>
      <c r="X110" s="69"/>
      <c r="Y110" s="69"/>
      <c r="Z110" s="69"/>
      <c r="AA110" s="69"/>
      <c r="AB110" s="69"/>
      <c r="AC110" s="69"/>
    </row>
    <row r="111" spans="23:29" x14ac:dyDescent="0.25">
      <c r="W111" s="69"/>
      <c r="X111" s="69"/>
      <c r="Y111" s="69"/>
      <c r="Z111" s="69"/>
      <c r="AA111" s="69"/>
      <c r="AB111" s="69"/>
      <c r="AC111" s="69"/>
    </row>
    <row r="112" spans="23:29" x14ac:dyDescent="0.25">
      <c r="W112" s="69"/>
      <c r="X112" s="69"/>
      <c r="Y112" s="69"/>
      <c r="Z112" s="69"/>
      <c r="AA112" s="69"/>
      <c r="AB112" s="69"/>
      <c r="AC112" s="69"/>
    </row>
  </sheetData>
  <mergeCells count="573">
    <mergeCell ref="W84:AB85"/>
    <mergeCell ref="C82:D82"/>
    <mergeCell ref="F82:I82"/>
    <mergeCell ref="K82:P82"/>
    <mergeCell ref="W82:AB83"/>
    <mergeCell ref="F83:I83"/>
    <mergeCell ref="K83:P83"/>
    <mergeCell ref="S79:T79"/>
    <mergeCell ref="C80:D80"/>
    <mergeCell ref="F80:I80"/>
    <mergeCell ref="K80:P80"/>
    <mergeCell ref="W80:AB81"/>
    <mergeCell ref="F81:I81"/>
    <mergeCell ref="K81:P81"/>
    <mergeCell ref="Q78:R78"/>
    <mergeCell ref="S78:T78"/>
    <mergeCell ref="W78:AB79"/>
    <mergeCell ref="E79:F79"/>
    <mergeCell ref="G79:H79"/>
    <mergeCell ref="I79:J79"/>
    <mergeCell ref="K79:L79"/>
    <mergeCell ref="M79:N79"/>
    <mergeCell ref="O79:P79"/>
    <mergeCell ref="Q79:R79"/>
    <mergeCell ref="E78:F78"/>
    <mergeCell ref="G78:H78"/>
    <mergeCell ref="I78:J78"/>
    <mergeCell ref="K78:L78"/>
    <mergeCell ref="M78:N78"/>
    <mergeCell ref="O78:P78"/>
    <mergeCell ref="W76:AB77"/>
    <mergeCell ref="E77:F77"/>
    <mergeCell ref="G77:H77"/>
    <mergeCell ref="I77:J77"/>
    <mergeCell ref="K77:L77"/>
    <mergeCell ref="M77:N77"/>
    <mergeCell ref="O77:P77"/>
    <mergeCell ref="Q77:R77"/>
    <mergeCell ref="S77:T77"/>
    <mergeCell ref="S75:T75"/>
    <mergeCell ref="E76:F76"/>
    <mergeCell ref="G76:H76"/>
    <mergeCell ref="I76:J76"/>
    <mergeCell ref="K76:L76"/>
    <mergeCell ref="M76:N76"/>
    <mergeCell ref="O76:P76"/>
    <mergeCell ref="Q76:R76"/>
    <mergeCell ref="S76:T76"/>
    <mergeCell ref="Q74:R74"/>
    <mergeCell ref="S74:T74"/>
    <mergeCell ref="W74:AB75"/>
    <mergeCell ref="E75:F75"/>
    <mergeCell ref="G75:H75"/>
    <mergeCell ref="I75:J75"/>
    <mergeCell ref="K75:L75"/>
    <mergeCell ref="M75:N75"/>
    <mergeCell ref="O75:P75"/>
    <mergeCell ref="Q75:R75"/>
    <mergeCell ref="E74:F74"/>
    <mergeCell ref="G74:H74"/>
    <mergeCell ref="I74:J74"/>
    <mergeCell ref="K74:L74"/>
    <mergeCell ref="M74:N74"/>
    <mergeCell ref="O74:P74"/>
    <mergeCell ref="W72:AB73"/>
    <mergeCell ref="E73:F73"/>
    <mergeCell ref="G73:H73"/>
    <mergeCell ref="I73:J73"/>
    <mergeCell ref="K73:L73"/>
    <mergeCell ref="M73:N73"/>
    <mergeCell ref="O73:P73"/>
    <mergeCell ref="Q73:R73"/>
    <mergeCell ref="S73:T73"/>
    <mergeCell ref="S71:T71"/>
    <mergeCell ref="W71:AB71"/>
    <mergeCell ref="E72:F72"/>
    <mergeCell ref="G72:H72"/>
    <mergeCell ref="I72:J72"/>
    <mergeCell ref="K72:L72"/>
    <mergeCell ref="M72:N72"/>
    <mergeCell ref="O72:P72"/>
    <mergeCell ref="Q72:R72"/>
    <mergeCell ref="S72:T72"/>
    <mergeCell ref="Q70:R70"/>
    <mergeCell ref="S70:T70"/>
    <mergeCell ref="W70:AB70"/>
    <mergeCell ref="E71:F71"/>
    <mergeCell ref="G71:H71"/>
    <mergeCell ref="I71:J71"/>
    <mergeCell ref="K71:L71"/>
    <mergeCell ref="M71:N71"/>
    <mergeCell ref="O71:P71"/>
    <mergeCell ref="Q71:R71"/>
    <mergeCell ref="E70:F70"/>
    <mergeCell ref="G70:H70"/>
    <mergeCell ref="I70:J70"/>
    <mergeCell ref="K70:L70"/>
    <mergeCell ref="M70:N70"/>
    <mergeCell ref="O70:P70"/>
    <mergeCell ref="Q68:R68"/>
    <mergeCell ref="S68:T68"/>
    <mergeCell ref="E69:F69"/>
    <mergeCell ref="G69:H69"/>
    <mergeCell ref="I69:J69"/>
    <mergeCell ref="K69:L69"/>
    <mergeCell ref="M69:N69"/>
    <mergeCell ref="O69:P69"/>
    <mergeCell ref="Q69:R69"/>
    <mergeCell ref="S69:T69"/>
    <mergeCell ref="E68:F68"/>
    <mergeCell ref="G68:H68"/>
    <mergeCell ref="I68:J68"/>
    <mergeCell ref="K68:L68"/>
    <mergeCell ref="M68:N68"/>
    <mergeCell ref="O68:P68"/>
    <mergeCell ref="S66:T66"/>
    <mergeCell ref="E67:F67"/>
    <mergeCell ref="G67:H67"/>
    <mergeCell ref="I67:J67"/>
    <mergeCell ref="K67:L67"/>
    <mergeCell ref="M67:N67"/>
    <mergeCell ref="O67:P67"/>
    <mergeCell ref="Q67:R67"/>
    <mergeCell ref="S67:T67"/>
    <mergeCell ref="G66:H66"/>
    <mergeCell ref="I66:J66"/>
    <mergeCell ref="K66:L66"/>
    <mergeCell ref="M66:N66"/>
    <mergeCell ref="O66:P66"/>
    <mergeCell ref="Q66:R66"/>
    <mergeCell ref="W64:AC66"/>
    <mergeCell ref="E65:F65"/>
    <mergeCell ref="G65:H65"/>
    <mergeCell ref="I65:J65"/>
    <mergeCell ref="K65:L65"/>
    <mergeCell ref="M65:N65"/>
    <mergeCell ref="O65:P65"/>
    <mergeCell ref="Q65:R65"/>
    <mergeCell ref="S65:T65"/>
    <mergeCell ref="E66:F66"/>
    <mergeCell ref="S63:T63"/>
    <mergeCell ref="E64:F64"/>
    <mergeCell ref="G64:H64"/>
    <mergeCell ref="I64:J64"/>
    <mergeCell ref="K64:L64"/>
    <mergeCell ref="M64:N64"/>
    <mergeCell ref="O64:P64"/>
    <mergeCell ref="Q64:R64"/>
    <mergeCell ref="S64:T64"/>
    <mergeCell ref="Q62:R62"/>
    <mergeCell ref="S62:T62"/>
    <mergeCell ref="W62:AC63"/>
    <mergeCell ref="E63:F63"/>
    <mergeCell ref="G63:H63"/>
    <mergeCell ref="I63:J63"/>
    <mergeCell ref="K63:L63"/>
    <mergeCell ref="M63:N63"/>
    <mergeCell ref="O63:P63"/>
    <mergeCell ref="Q63:R63"/>
    <mergeCell ref="E62:F62"/>
    <mergeCell ref="G62:H62"/>
    <mergeCell ref="I62:J62"/>
    <mergeCell ref="K62:L62"/>
    <mergeCell ref="M62:N62"/>
    <mergeCell ref="O62:P62"/>
    <mergeCell ref="Q60:R60"/>
    <mergeCell ref="S60:T60"/>
    <mergeCell ref="E61:F61"/>
    <mergeCell ref="G61:H61"/>
    <mergeCell ref="I61:J61"/>
    <mergeCell ref="K61:L61"/>
    <mergeCell ref="M61:N61"/>
    <mergeCell ref="O61:P61"/>
    <mergeCell ref="Q61:R61"/>
    <mergeCell ref="S61:T61"/>
    <mergeCell ref="E60:F60"/>
    <mergeCell ref="G60:H60"/>
    <mergeCell ref="I60:J60"/>
    <mergeCell ref="K60:L60"/>
    <mergeCell ref="M60:N60"/>
    <mergeCell ref="O60:P60"/>
    <mergeCell ref="Q58:R58"/>
    <mergeCell ref="S58:T58"/>
    <mergeCell ref="E59:F59"/>
    <mergeCell ref="G59:H59"/>
    <mergeCell ref="I59:J59"/>
    <mergeCell ref="K59:L59"/>
    <mergeCell ref="M59:N59"/>
    <mergeCell ref="O59:P59"/>
    <mergeCell ref="Q59:R59"/>
    <mergeCell ref="S59:T59"/>
    <mergeCell ref="E58:F58"/>
    <mergeCell ref="G58:H58"/>
    <mergeCell ref="I58:J58"/>
    <mergeCell ref="K58:L58"/>
    <mergeCell ref="M58:N58"/>
    <mergeCell ref="O58:P58"/>
    <mergeCell ref="Q56:R56"/>
    <mergeCell ref="S56:T56"/>
    <mergeCell ref="E57:F57"/>
    <mergeCell ref="G57:H57"/>
    <mergeCell ref="I57:J57"/>
    <mergeCell ref="K57:L57"/>
    <mergeCell ref="M57:N57"/>
    <mergeCell ref="O57:P57"/>
    <mergeCell ref="Q57:R57"/>
    <mergeCell ref="S57:T57"/>
    <mergeCell ref="E56:F56"/>
    <mergeCell ref="G56:H56"/>
    <mergeCell ref="I56:J56"/>
    <mergeCell ref="K56:L56"/>
    <mergeCell ref="M56:N56"/>
    <mergeCell ref="O56:P56"/>
    <mergeCell ref="W54:AB55"/>
    <mergeCell ref="E55:F55"/>
    <mergeCell ref="G55:H55"/>
    <mergeCell ref="I55:J55"/>
    <mergeCell ref="K55:L55"/>
    <mergeCell ref="M55:N55"/>
    <mergeCell ref="O55:P55"/>
    <mergeCell ref="Q55:R55"/>
    <mergeCell ref="S55:T55"/>
    <mergeCell ref="Q53:R53"/>
    <mergeCell ref="S53:T53"/>
    <mergeCell ref="E54:F54"/>
    <mergeCell ref="G54:H54"/>
    <mergeCell ref="I54:J54"/>
    <mergeCell ref="K54:L54"/>
    <mergeCell ref="M54:N54"/>
    <mergeCell ref="O54:P54"/>
    <mergeCell ref="Q54:R54"/>
    <mergeCell ref="S54:T54"/>
    <mergeCell ref="E53:F53"/>
    <mergeCell ref="G53:H53"/>
    <mergeCell ref="I53:J53"/>
    <mergeCell ref="K53:L53"/>
    <mergeCell ref="M53:N53"/>
    <mergeCell ref="O53:P53"/>
    <mergeCell ref="W51:AB51"/>
    <mergeCell ref="E52:F52"/>
    <mergeCell ref="G52:H52"/>
    <mergeCell ref="I52:J52"/>
    <mergeCell ref="K52:L52"/>
    <mergeCell ref="M52:N52"/>
    <mergeCell ref="O52:P52"/>
    <mergeCell ref="Q52:R52"/>
    <mergeCell ref="S52:T52"/>
    <mergeCell ref="W52:AB53"/>
    <mergeCell ref="S50:T50"/>
    <mergeCell ref="W50:AB50"/>
    <mergeCell ref="E51:F51"/>
    <mergeCell ref="G51:H51"/>
    <mergeCell ref="I51:J51"/>
    <mergeCell ref="K51:L51"/>
    <mergeCell ref="M51:N51"/>
    <mergeCell ref="O51:P51"/>
    <mergeCell ref="Q51:R51"/>
    <mergeCell ref="S51:T51"/>
    <mergeCell ref="Q49:R49"/>
    <mergeCell ref="S49:T49"/>
    <mergeCell ref="W49:AB49"/>
    <mergeCell ref="E50:F50"/>
    <mergeCell ref="G50:H50"/>
    <mergeCell ref="I50:J50"/>
    <mergeCell ref="K50:L50"/>
    <mergeCell ref="M50:N50"/>
    <mergeCell ref="O50:P50"/>
    <mergeCell ref="Q50:R50"/>
    <mergeCell ref="E49:F49"/>
    <mergeCell ref="G49:H49"/>
    <mergeCell ref="I49:J49"/>
    <mergeCell ref="K49:L49"/>
    <mergeCell ref="M49:N49"/>
    <mergeCell ref="O49:P49"/>
    <mergeCell ref="W47:AB48"/>
    <mergeCell ref="E48:F48"/>
    <mergeCell ref="G48:H48"/>
    <mergeCell ref="I48:J48"/>
    <mergeCell ref="K48:L48"/>
    <mergeCell ref="M48:N48"/>
    <mergeCell ref="O48:P48"/>
    <mergeCell ref="Q48:R48"/>
    <mergeCell ref="S48:T48"/>
    <mergeCell ref="S46:T46"/>
    <mergeCell ref="E47:F47"/>
    <mergeCell ref="G47:H47"/>
    <mergeCell ref="I47:J47"/>
    <mergeCell ref="K47:L47"/>
    <mergeCell ref="M47:N47"/>
    <mergeCell ref="O47:P47"/>
    <mergeCell ref="Q47:R47"/>
    <mergeCell ref="S47:T47"/>
    <mergeCell ref="G46:H46"/>
    <mergeCell ref="I46:J46"/>
    <mergeCell ref="K46:L46"/>
    <mergeCell ref="M46:N46"/>
    <mergeCell ref="O46:P46"/>
    <mergeCell ref="Q46:R46"/>
    <mergeCell ref="W44:AB46"/>
    <mergeCell ref="E45:F45"/>
    <mergeCell ref="G45:H45"/>
    <mergeCell ref="I45:J45"/>
    <mergeCell ref="K45:L45"/>
    <mergeCell ref="M45:N45"/>
    <mergeCell ref="O45:P45"/>
    <mergeCell ref="Q45:R45"/>
    <mergeCell ref="S45:T45"/>
    <mergeCell ref="E46:F46"/>
    <mergeCell ref="S43:T43"/>
    <mergeCell ref="E44:F44"/>
    <mergeCell ref="G44:H44"/>
    <mergeCell ref="I44:J44"/>
    <mergeCell ref="K44:L44"/>
    <mergeCell ref="M44:N44"/>
    <mergeCell ref="O44:P44"/>
    <mergeCell ref="Q44:R44"/>
    <mergeCell ref="S44:T44"/>
    <mergeCell ref="Q42:R42"/>
    <mergeCell ref="S42:T42"/>
    <mergeCell ref="W42:AB43"/>
    <mergeCell ref="E43:F43"/>
    <mergeCell ref="G43:H43"/>
    <mergeCell ref="I43:J43"/>
    <mergeCell ref="K43:L43"/>
    <mergeCell ref="M43:N43"/>
    <mergeCell ref="O43:P43"/>
    <mergeCell ref="Q43:R43"/>
    <mergeCell ref="E42:F42"/>
    <mergeCell ref="G42:H42"/>
    <mergeCell ref="I42:J42"/>
    <mergeCell ref="K42:L42"/>
    <mergeCell ref="M42:N42"/>
    <mergeCell ref="O42:P42"/>
    <mergeCell ref="Q40:R40"/>
    <mergeCell ref="S40:T40"/>
    <mergeCell ref="E41:F41"/>
    <mergeCell ref="G41:H41"/>
    <mergeCell ref="I41:J41"/>
    <mergeCell ref="K41:L41"/>
    <mergeCell ref="M41:N41"/>
    <mergeCell ref="O41:P41"/>
    <mergeCell ref="Q41:R41"/>
    <mergeCell ref="S41:T41"/>
    <mergeCell ref="E40:F40"/>
    <mergeCell ref="G40:H40"/>
    <mergeCell ref="I40:J40"/>
    <mergeCell ref="K40:L40"/>
    <mergeCell ref="M40:N40"/>
    <mergeCell ref="O40:P40"/>
    <mergeCell ref="Q38:R38"/>
    <mergeCell ref="S38:T38"/>
    <mergeCell ref="E39:F39"/>
    <mergeCell ref="G39:H39"/>
    <mergeCell ref="I39:J39"/>
    <mergeCell ref="K39:L39"/>
    <mergeCell ref="M39:N39"/>
    <mergeCell ref="O39:P39"/>
    <mergeCell ref="Q39:R39"/>
    <mergeCell ref="S39:T39"/>
    <mergeCell ref="E38:F38"/>
    <mergeCell ref="G38:H38"/>
    <mergeCell ref="I38:J38"/>
    <mergeCell ref="K38:L38"/>
    <mergeCell ref="M38:N38"/>
    <mergeCell ref="O38:P38"/>
    <mergeCell ref="Q36:R36"/>
    <mergeCell ref="S36:T36"/>
    <mergeCell ref="E37:F37"/>
    <mergeCell ref="G37:H37"/>
    <mergeCell ref="I37:J37"/>
    <mergeCell ref="K37:L37"/>
    <mergeCell ref="M37:N37"/>
    <mergeCell ref="O37:P37"/>
    <mergeCell ref="Q37:R37"/>
    <mergeCell ref="S37:T37"/>
    <mergeCell ref="E36:F36"/>
    <mergeCell ref="G36:H36"/>
    <mergeCell ref="I36:J36"/>
    <mergeCell ref="K36:L36"/>
    <mergeCell ref="M36:N36"/>
    <mergeCell ref="O36:P36"/>
    <mergeCell ref="S34:T34"/>
    <mergeCell ref="E35:F35"/>
    <mergeCell ref="G35:H35"/>
    <mergeCell ref="I35:J35"/>
    <mergeCell ref="K35:L35"/>
    <mergeCell ref="M35:N35"/>
    <mergeCell ref="O35:P35"/>
    <mergeCell ref="Q35:R35"/>
    <mergeCell ref="S35:T35"/>
    <mergeCell ref="Q33:R33"/>
    <mergeCell ref="S33:T33"/>
    <mergeCell ref="W33:AC35"/>
    <mergeCell ref="E34:F34"/>
    <mergeCell ref="G34:H34"/>
    <mergeCell ref="I34:J34"/>
    <mergeCell ref="K34:L34"/>
    <mergeCell ref="M34:N34"/>
    <mergeCell ref="O34:P34"/>
    <mergeCell ref="Q34:R34"/>
    <mergeCell ref="E33:F33"/>
    <mergeCell ref="G33:H33"/>
    <mergeCell ref="I33:J33"/>
    <mergeCell ref="K33:L33"/>
    <mergeCell ref="M33:N33"/>
    <mergeCell ref="O33:P33"/>
    <mergeCell ref="W31:AC32"/>
    <mergeCell ref="E32:F32"/>
    <mergeCell ref="G32:H32"/>
    <mergeCell ref="I32:J32"/>
    <mergeCell ref="K32:L32"/>
    <mergeCell ref="M32:N32"/>
    <mergeCell ref="O32:P32"/>
    <mergeCell ref="Q32:R32"/>
    <mergeCell ref="S32:T32"/>
    <mergeCell ref="Q30:R30"/>
    <mergeCell ref="S30:T30"/>
    <mergeCell ref="E31:F31"/>
    <mergeCell ref="G31:H31"/>
    <mergeCell ref="I31:J31"/>
    <mergeCell ref="K31:L31"/>
    <mergeCell ref="M31:N31"/>
    <mergeCell ref="O31:P31"/>
    <mergeCell ref="Q31:R31"/>
    <mergeCell ref="S31:T31"/>
    <mergeCell ref="E30:F30"/>
    <mergeCell ref="G30:H30"/>
    <mergeCell ref="I30:J30"/>
    <mergeCell ref="K30:L30"/>
    <mergeCell ref="M30:N30"/>
    <mergeCell ref="O30:P30"/>
    <mergeCell ref="Q28:R28"/>
    <mergeCell ref="S28:T28"/>
    <mergeCell ref="E29:F29"/>
    <mergeCell ref="G29:H29"/>
    <mergeCell ref="I29:J29"/>
    <mergeCell ref="K29:L29"/>
    <mergeCell ref="M29:N29"/>
    <mergeCell ref="O29:P29"/>
    <mergeCell ref="Q29:R29"/>
    <mergeCell ref="S29:T29"/>
    <mergeCell ref="E28:F28"/>
    <mergeCell ref="G28:H28"/>
    <mergeCell ref="I28:J28"/>
    <mergeCell ref="K28:L28"/>
    <mergeCell ref="M28:N28"/>
    <mergeCell ref="O28:P28"/>
    <mergeCell ref="Q26:R26"/>
    <mergeCell ref="S26:T26"/>
    <mergeCell ref="E27:F27"/>
    <mergeCell ref="G27:H27"/>
    <mergeCell ref="I27:J27"/>
    <mergeCell ref="K27:L27"/>
    <mergeCell ref="M27:N27"/>
    <mergeCell ref="O27:P27"/>
    <mergeCell ref="Q27:R27"/>
    <mergeCell ref="S27:T27"/>
    <mergeCell ref="E26:F26"/>
    <mergeCell ref="G26:H26"/>
    <mergeCell ref="I26:J26"/>
    <mergeCell ref="K26:L26"/>
    <mergeCell ref="M26:N26"/>
    <mergeCell ref="O26:P26"/>
    <mergeCell ref="Q24:R24"/>
    <mergeCell ref="S24:T24"/>
    <mergeCell ref="E25:F25"/>
    <mergeCell ref="G25:H25"/>
    <mergeCell ref="I25:J25"/>
    <mergeCell ref="K25:L25"/>
    <mergeCell ref="M25:N25"/>
    <mergeCell ref="O25:P25"/>
    <mergeCell ref="Q25:R25"/>
    <mergeCell ref="S25:T25"/>
    <mergeCell ref="E24:F24"/>
    <mergeCell ref="G24:H24"/>
    <mergeCell ref="I24:J24"/>
    <mergeCell ref="K24:L24"/>
    <mergeCell ref="M24:N24"/>
    <mergeCell ref="O24:P24"/>
    <mergeCell ref="Q22:R22"/>
    <mergeCell ref="S22:T22"/>
    <mergeCell ref="E23:F23"/>
    <mergeCell ref="G23:H23"/>
    <mergeCell ref="I23:J23"/>
    <mergeCell ref="K23:L23"/>
    <mergeCell ref="M23:N23"/>
    <mergeCell ref="O23:P23"/>
    <mergeCell ref="Q23:R23"/>
    <mergeCell ref="S23:T23"/>
    <mergeCell ref="E22:F22"/>
    <mergeCell ref="G22:H22"/>
    <mergeCell ref="I22:J22"/>
    <mergeCell ref="K22:L22"/>
    <mergeCell ref="M22:N22"/>
    <mergeCell ref="O22:P22"/>
    <mergeCell ref="W20:Y20"/>
    <mergeCell ref="E21:F21"/>
    <mergeCell ref="G21:H21"/>
    <mergeCell ref="I21:J21"/>
    <mergeCell ref="K21:L21"/>
    <mergeCell ref="M21:N21"/>
    <mergeCell ref="O21:P21"/>
    <mergeCell ref="Q21:R21"/>
    <mergeCell ref="S21:T21"/>
    <mergeCell ref="Q19:R19"/>
    <mergeCell ref="S19:T19"/>
    <mergeCell ref="E20:F20"/>
    <mergeCell ref="G20:H20"/>
    <mergeCell ref="I20:J20"/>
    <mergeCell ref="K20:L20"/>
    <mergeCell ref="M20:N20"/>
    <mergeCell ref="O20:P20"/>
    <mergeCell ref="Q20:R20"/>
    <mergeCell ref="S20:T20"/>
    <mergeCell ref="E19:F19"/>
    <mergeCell ref="G19:H19"/>
    <mergeCell ref="I19:J19"/>
    <mergeCell ref="K19:L19"/>
    <mergeCell ref="M19:N19"/>
    <mergeCell ref="O19:P19"/>
    <mergeCell ref="W17:Y17"/>
    <mergeCell ref="E18:F18"/>
    <mergeCell ref="G18:H18"/>
    <mergeCell ref="I18:J18"/>
    <mergeCell ref="K18:L18"/>
    <mergeCell ref="M18:N18"/>
    <mergeCell ref="O18:P18"/>
    <mergeCell ref="Q18:R18"/>
    <mergeCell ref="S18:T18"/>
    <mergeCell ref="Q16:R16"/>
    <mergeCell ref="S16:T16"/>
    <mergeCell ref="E17:F17"/>
    <mergeCell ref="G17:H17"/>
    <mergeCell ref="I17:J17"/>
    <mergeCell ref="K17:L17"/>
    <mergeCell ref="M17:N17"/>
    <mergeCell ref="O17:P17"/>
    <mergeCell ref="Q17:R17"/>
    <mergeCell ref="S17:T17"/>
    <mergeCell ref="E16:F16"/>
    <mergeCell ref="G16:H16"/>
    <mergeCell ref="I16:J16"/>
    <mergeCell ref="K16:L16"/>
    <mergeCell ref="M16:N16"/>
    <mergeCell ref="O16:P16"/>
    <mergeCell ref="C13:E13"/>
    <mergeCell ref="F13:T13"/>
    <mergeCell ref="E15:F15"/>
    <mergeCell ref="G15:H15"/>
    <mergeCell ref="I15:J15"/>
    <mergeCell ref="K15:L15"/>
    <mergeCell ref="M15:N15"/>
    <mergeCell ref="O15:P15"/>
    <mergeCell ref="Q15:R15"/>
    <mergeCell ref="S15:T15"/>
    <mergeCell ref="C10:E10"/>
    <mergeCell ref="F10:T10"/>
    <mergeCell ref="C11:E11"/>
    <mergeCell ref="F11:T11"/>
    <mergeCell ref="C12:E12"/>
    <mergeCell ref="F12:T12"/>
    <mergeCell ref="C7:E7"/>
    <mergeCell ref="F7:T7"/>
    <mergeCell ref="C8:E8"/>
    <mergeCell ref="F8:T8"/>
    <mergeCell ref="C9:E9"/>
    <mergeCell ref="F9:T9"/>
    <mergeCell ref="K3:T3"/>
    <mergeCell ref="C4:T4"/>
    <mergeCell ref="E5:F5"/>
    <mergeCell ref="H5:I5"/>
    <mergeCell ref="J5:N5"/>
    <mergeCell ref="C6:I6"/>
  </mergeCells>
  <conditionalFormatting sqref="W72:AB85">
    <cfRule type="expression" dxfId="25" priority="3" stopIfTrue="1">
      <formula>$AC72&lt;&gt;0</formula>
    </cfRule>
  </conditionalFormatting>
  <conditionalFormatting sqref="V55 V97 V53">
    <cfRule type="expression" dxfId="24" priority="4" stopIfTrue="1">
      <formula>ABS($V$55)&gt;0.9</formula>
    </cfRule>
  </conditionalFormatting>
  <conditionalFormatting sqref="W36:AC36">
    <cfRule type="expression" dxfId="23" priority="5" stopIfTrue="1">
      <formula>$X$36&lt;&gt;$Z$36</formula>
    </cfRule>
  </conditionalFormatting>
  <conditionalFormatting sqref="W37:AC37">
    <cfRule type="expression" dxfId="22" priority="6" stopIfTrue="1">
      <formula>$X$37&lt;&gt;$Z$37</formula>
    </cfRule>
  </conditionalFormatting>
  <conditionalFormatting sqref="W67:AC67">
    <cfRule type="expression" dxfId="21" priority="7" stopIfTrue="1">
      <formula>$X$67&lt;&gt;$Z$67</formula>
    </cfRule>
  </conditionalFormatting>
  <conditionalFormatting sqref="W68:AC68">
    <cfRule type="expression" dxfId="20" priority="8" stopIfTrue="1">
      <formula>$X$68&lt;&gt;$Z$68</formula>
    </cfRule>
  </conditionalFormatting>
  <conditionalFormatting sqref="W47:AB48">
    <cfRule type="expression" dxfId="19" priority="9" stopIfTrue="1">
      <formula>$AC$47&lt;&gt;0</formula>
    </cfRule>
  </conditionalFormatting>
  <conditionalFormatting sqref="W49:AB49">
    <cfRule type="expression" dxfId="18" priority="10" stopIfTrue="1">
      <formula>$AC$49&lt;&gt;0</formula>
    </cfRule>
  </conditionalFormatting>
  <conditionalFormatting sqref="W51:AB51">
    <cfRule type="expression" dxfId="17" priority="11" stopIfTrue="1">
      <formula>$AC$51&lt;&gt;0</formula>
    </cfRule>
  </conditionalFormatting>
  <conditionalFormatting sqref="W52:AB53">
    <cfRule type="expression" dxfId="16" priority="12" stopIfTrue="1">
      <formula>$AC$53&lt;&gt;0</formula>
    </cfRule>
  </conditionalFormatting>
  <conditionalFormatting sqref="W54:AB55">
    <cfRule type="expression" dxfId="15" priority="13" stopIfTrue="1">
      <formula>$AC$54&lt;&gt;0</formula>
    </cfRule>
  </conditionalFormatting>
  <conditionalFormatting sqref="E53:F53 E64:F64 E75:F77">
    <cfRule type="expression" dxfId="14" priority="14" stopIfTrue="1">
      <formula>$E$78&lt;&gt;$AD$72</formula>
    </cfRule>
  </conditionalFormatting>
  <conditionalFormatting sqref="G53:H53 G64:H64 G75:H77">
    <cfRule type="expression" dxfId="13" priority="15" stopIfTrue="1">
      <formula>$G$78&lt;&gt;$AD$74</formula>
    </cfRule>
  </conditionalFormatting>
  <conditionalFormatting sqref="I75:J77 I64:J64 I53:J53">
    <cfRule type="expression" dxfId="12" priority="16" stopIfTrue="1">
      <formula>$I$78&lt;&gt;$AD$76</formula>
    </cfRule>
  </conditionalFormatting>
  <conditionalFormatting sqref="K53:L53 K64:L64 K75:L77">
    <cfRule type="expression" dxfId="11" priority="17" stopIfTrue="1">
      <formula>$K$78&lt;&gt;$AD$78</formula>
    </cfRule>
  </conditionalFormatting>
  <conditionalFormatting sqref="M64:N64 M75:N77">
    <cfRule type="expression" dxfId="10" priority="18" stopIfTrue="1">
      <formula>$M$78&lt;&gt;$AD$80</formula>
    </cfRule>
  </conditionalFormatting>
  <conditionalFormatting sqref="O53:P53 O64:P64 O75:P77">
    <cfRule type="expression" dxfId="9" priority="19" stopIfTrue="1">
      <formula>$O$78&lt;&gt;$AD$82</formula>
    </cfRule>
  </conditionalFormatting>
  <conditionalFormatting sqref="Q64:R64 Q75:R77">
    <cfRule type="expression" dxfId="8" priority="20" stopIfTrue="1">
      <formula>$Q$78&lt;&gt;$AD$84</formula>
    </cfRule>
  </conditionalFormatting>
  <conditionalFormatting sqref="E48:F50">
    <cfRule type="expression" dxfId="7" priority="21" stopIfTrue="1">
      <formula>$E$51&lt;&gt;$AD$47</formula>
    </cfRule>
  </conditionalFormatting>
  <conditionalFormatting sqref="G48:H50">
    <cfRule type="expression" dxfId="6" priority="22" stopIfTrue="1">
      <formula>$G$51&lt;&gt;$AD$49</formula>
    </cfRule>
  </conditionalFormatting>
  <conditionalFormatting sqref="I48:J50">
    <cfRule type="expression" dxfId="5" priority="23" stopIfTrue="1">
      <formula>$I$51&lt;&gt;#REF!</formula>
    </cfRule>
  </conditionalFormatting>
  <conditionalFormatting sqref="K48:L50">
    <cfRule type="expression" dxfId="4" priority="24" stopIfTrue="1">
      <formula>$K$51&lt;&gt;$AD$51</formula>
    </cfRule>
  </conditionalFormatting>
  <conditionalFormatting sqref="M48:N50">
    <cfRule type="expression" dxfId="3" priority="25" stopIfTrue="1">
      <formula>$M$51&lt;&gt;$AD$53</formula>
    </cfRule>
  </conditionalFormatting>
  <conditionalFormatting sqref="O48:P50">
    <cfRule type="expression" dxfId="2" priority="26" stopIfTrue="1">
      <formula>$O$51&lt;&gt;$AD$54</formula>
    </cfRule>
  </conditionalFormatting>
  <conditionalFormatting sqref="Q53:R53">
    <cfRule type="expression" dxfId="1" priority="2" stopIfTrue="1">
      <formula>$O$78&lt;&gt;$AD$82</formula>
    </cfRule>
  </conditionalFormatting>
  <conditionalFormatting sqref="M53:N53">
    <cfRule type="expression" dxfId="0" priority="1" stopIfTrue="1">
      <formula>$K$78&lt;&gt;$AD$78</formula>
    </cfRule>
  </conditionalFormatting>
  <pageMargins left="1.1023622047244095" right="0.19685039370078741" top="0.27559055118110237" bottom="0.27559055118110237" header="0.23622047244094491" footer="0.23622047244094491"/>
  <pageSetup paperSize="9" scale="92" fitToHeight="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 3</vt:lpstr>
      <vt:lpstr>'прил 3'!Область_печати</vt:lpstr>
      <vt:lpstr>п3чистВсеДанные</vt:lpstr>
      <vt:lpstr>п3чистТек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2023-04-18T11:37:17Z</dcterms:created>
  <dcterms:modified xsi:type="dcterms:W3CDTF">2023-04-18T11:40:27Z</dcterms:modified>
</cp:coreProperties>
</file>